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8" windowHeight="9900" activeTab="2"/>
  </bookViews>
  <sheets>
    <sheet name="Sheet1" sheetId="1" r:id="rId1"/>
    <sheet name="Sheet2" sheetId="2" r:id="rId2"/>
    <sheet name="Dilithium F's" sheetId="3" r:id="rId3"/>
  </sheets>
  <definedNames>
    <definedName name="_1_2d">Sheet2!$T$26</definedName>
    <definedName name="amplitude1">Sheet2!$P$24</definedName>
    <definedName name="amplitude2">Sheet2!$P$25</definedName>
    <definedName name="amplitude3">Sheet2!$P$26</definedName>
    <definedName name="amplitude4">Sheet2!$P$27</definedName>
    <definedName name="amplitude5">Sheet2!$P$28</definedName>
    <definedName name="amplitude6">Sheet2!$P$29</definedName>
    <definedName name="amplitude7">Sheet2!$P$30</definedName>
    <definedName name="amplitude8">Sheet2!$P$31</definedName>
    <definedName name="d_hkl">Sheet2!$T$24</definedName>
    <definedName name="F_hkl">Sheet2!$T$28</definedName>
    <definedName name="h">'Dilithium F''s'!$F$4</definedName>
    <definedName name="k">'Dilithium F''s'!$G$4</definedName>
    <definedName name="l">'Dilithium F''s'!$H$4</definedName>
    <definedName name="shift_1">Sheet2!$Q$24</definedName>
    <definedName name="shift_2">Sheet2!$Q$25</definedName>
    <definedName name="shift_3">Sheet2!$Q$26</definedName>
    <definedName name="shift_4">Sheet2!$Q$27</definedName>
    <definedName name="shift_5">Sheet2!$Q$28</definedName>
    <definedName name="shift_6">Sheet2!$Q$29</definedName>
    <definedName name="shift_7">Sheet2!$Q$30</definedName>
    <definedName name="shift_8">Sheet2!$Q$31</definedName>
    <definedName name="λ">'Dilithium F''s'!$K$4</definedName>
  </definedNames>
  <calcPr calcId="152511"/>
</workbook>
</file>

<file path=xl/calcChain.xml><?xml version="1.0" encoding="utf-8"?>
<calcChain xmlns="http://schemas.openxmlformats.org/spreadsheetml/2006/main">
  <c r="L4" i="2" l="1"/>
  <c r="K4" i="2"/>
  <c r="J4" i="2"/>
  <c r="Q25" i="2"/>
  <c r="M14" i="2" s="1"/>
  <c r="Q24" i="2"/>
  <c r="M13" i="2" s="1"/>
  <c r="C14" i="1"/>
  <c r="D14" i="1" s="1"/>
  <c r="P17" i="2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P18" i="2"/>
  <c r="P16" i="2"/>
  <c r="I5" i="2"/>
  <c r="I4" i="2" s="1"/>
  <c r="T13" i="2"/>
  <c r="T12" i="2"/>
  <c r="T11" i="2"/>
  <c r="T10" i="2"/>
  <c r="T9" i="2"/>
  <c r="T8" i="2"/>
  <c r="S13" i="2"/>
  <c r="S12" i="2"/>
  <c r="S11" i="2"/>
  <c r="S10" i="2"/>
  <c r="S9" i="2"/>
  <c r="S8" i="2"/>
  <c r="R13" i="2"/>
  <c r="Q31" i="2" s="1"/>
  <c r="M20" i="2" s="1"/>
  <c r="R12" i="2"/>
  <c r="Q30" i="2" s="1"/>
  <c r="M19" i="2" s="1"/>
  <c r="R11" i="2"/>
  <c r="Q29" i="2" s="1"/>
  <c r="M18" i="2" s="1"/>
  <c r="R10" i="2"/>
  <c r="Q28" i="2" s="1"/>
  <c r="M17" i="2" s="1"/>
  <c r="R9" i="2"/>
  <c r="Q27" i="2" s="1"/>
  <c r="M16" i="2" s="1"/>
  <c r="R8" i="2"/>
  <c r="Q26" i="2" s="1"/>
  <c r="M15" i="2" s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4" i="1" s="1"/>
  <c r="G4" i="2" l="1"/>
  <c r="H4" i="2"/>
  <c r="N26" i="3"/>
  <c r="N28" i="3"/>
  <c r="N30" i="3"/>
  <c r="N32" i="3"/>
  <c r="N25" i="3"/>
  <c r="N27" i="3"/>
  <c r="N29" i="3"/>
  <c r="N31" i="3"/>
  <c r="T24" i="2"/>
  <c r="H5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I5" i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3" i="1"/>
  <c r="I97" i="1"/>
  <c r="I101" i="1"/>
  <c r="I105" i="1"/>
  <c r="I109" i="1"/>
  <c r="I90" i="1"/>
  <c r="I92" i="1"/>
  <c r="I94" i="1"/>
  <c r="I96" i="1"/>
  <c r="I98" i="1"/>
  <c r="I100" i="1"/>
  <c r="I102" i="1"/>
  <c r="I104" i="1"/>
  <c r="I106" i="1"/>
  <c r="I108" i="1"/>
  <c r="I110" i="1"/>
  <c r="I112" i="1"/>
  <c r="I4" i="1"/>
  <c r="H6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I6" i="1"/>
  <c r="I8" i="1"/>
  <c r="I10" i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1" i="1"/>
  <c r="I95" i="1"/>
  <c r="I99" i="1"/>
  <c r="I103" i="1"/>
  <c r="I107" i="1"/>
  <c r="I111" i="1"/>
  <c r="X38" i="1" l="1"/>
  <c r="X36" i="1"/>
  <c r="X34" i="1"/>
  <c r="X32" i="1"/>
  <c r="X30" i="1"/>
  <c r="X28" i="1"/>
  <c r="X26" i="1"/>
  <c r="X24" i="1"/>
  <c r="X22" i="1"/>
  <c r="X20" i="1"/>
  <c r="X18" i="1"/>
  <c r="X16" i="1"/>
  <c r="X14" i="1"/>
  <c r="X12" i="1"/>
  <c r="X10" i="1"/>
  <c r="X8" i="1"/>
  <c r="X6" i="1"/>
  <c r="X4" i="1"/>
  <c r="X39" i="1"/>
  <c r="X37" i="1"/>
  <c r="X35" i="1"/>
  <c r="X33" i="1"/>
  <c r="X31" i="1"/>
  <c r="X29" i="1"/>
  <c r="X27" i="1"/>
  <c r="X25" i="1"/>
  <c r="X23" i="1"/>
  <c r="X21" i="1"/>
  <c r="X19" i="1"/>
  <c r="X17" i="1"/>
  <c r="X15" i="1"/>
  <c r="X13" i="1"/>
  <c r="X11" i="1"/>
  <c r="X9" i="1"/>
  <c r="X7" i="1"/>
  <c r="X5" i="1"/>
  <c r="W38" i="1"/>
  <c r="W36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8" i="1"/>
  <c r="W6" i="1"/>
  <c r="W4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W39" i="1"/>
  <c r="W37" i="1"/>
  <c r="W35" i="1"/>
  <c r="W33" i="1"/>
  <c r="W31" i="1"/>
  <c r="W29" i="1"/>
  <c r="W27" i="1"/>
  <c r="W25" i="1"/>
  <c r="W23" i="1"/>
  <c r="W21" i="1"/>
  <c r="W19" i="1"/>
  <c r="W17" i="1"/>
  <c r="W15" i="1"/>
  <c r="W13" i="1"/>
  <c r="W11" i="1"/>
  <c r="W9" i="1"/>
  <c r="W7" i="1"/>
  <c r="W5" i="1"/>
  <c r="V39" i="1"/>
  <c r="V37" i="1"/>
  <c r="V35" i="1"/>
  <c r="V33" i="1"/>
  <c r="V31" i="1"/>
  <c r="V29" i="1"/>
  <c r="V27" i="1"/>
  <c r="V25" i="1"/>
  <c r="V23" i="1"/>
  <c r="V21" i="1"/>
  <c r="V19" i="1"/>
  <c r="V17" i="1"/>
  <c r="V15" i="1"/>
  <c r="V13" i="1"/>
  <c r="V11" i="1"/>
  <c r="V9" i="1"/>
  <c r="V7" i="1"/>
  <c r="V5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6" i="1"/>
  <c r="G4" i="1"/>
  <c r="T26" i="2"/>
  <c r="M4" i="3"/>
  <c r="P31" i="2" l="1"/>
  <c r="P30" i="2"/>
  <c r="P28" i="2"/>
  <c r="P27" i="2"/>
  <c r="A51" i="1"/>
  <c r="A47" i="1"/>
  <c r="A43" i="1"/>
  <c r="A39" i="1"/>
  <c r="A35" i="1"/>
  <c r="A31" i="1"/>
  <c r="A27" i="1"/>
  <c r="A23" i="1"/>
  <c r="A19" i="1"/>
  <c r="A15" i="1"/>
  <c r="A11" i="1"/>
  <c r="A7" i="1"/>
  <c r="A54" i="1"/>
  <c r="A50" i="1"/>
  <c r="A46" i="1"/>
  <c r="A42" i="1"/>
  <c r="A38" i="1"/>
  <c r="A34" i="1"/>
  <c r="A30" i="1"/>
  <c r="A26" i="1"/>
  <c r="A22" i="1"/>
  <c r="A18" i="1"/>
  <c r="A14" i="1"/>
  <c r="A10" i="1"/>
  <c r="A6" i="1"/>
  <c r="P26" i="2"/>
  <c r="P24" i="2"/>
  <c r="N22" i="3" s="1"/>
  <c r="P25" i="2"/>
  <c r="P29" i="2"/>
  <c r="A53" i="1"/>
  <c r="A49" i="1"/>
  <c r="A45" i="1"/>
  <c r="A41" i="1"/>
  <c r="A37" i="1"/>
  <c r="A33" i="1"/>
  <c r="A29" i="1"/>
  <c r="A25" i="1"/>
  <c r="A21" i="1"/>
  <c r="A17" i="1"/>
  <c r="A13" i="1"/>
  <c r="A9" i="1"/>
  <c r="A5" i="1"/>
  <c r="A52" i="1"/>
  <c r="A48" i="1"/>
  <c r="A44" i="1"/>
  <c r="A40" i="1"/>
  <c r="A36" i="1"/>
  <c r="A32" i="1"/>
  <c r="A28" i="1"/>
  <c r="A24" i="1"/>
  <c r="A20" i="1"/>
  <c r="A16" i="1"/>
  <c r="A12" i="1"/>
  <c r="A8" i="1"/>
  <c r="A4" i="1"/>
  <c r="K32" i="1" l="1"/>
  <c r="T28" i="2"/>
  <c r="O4" i="3" s="1"/>
  <c r="M24" i="2"/>
  <c r="M25" i="2" s="1"/>
  <c r="M26" i="2" s="1"/>
  <c r="M27" i="2" s="1"/>
  <c r="M28" i="2" s="1"/>
  <c r="M29" i="2" s="1"/>
  <c r="M30" i="2" s="1"/>
  <c r="M31" i="2" s="1"/>
  <c r="J25" i="2" s="1"/>
  <c r="J24" i="2" s="1"/>
  <c r="N24" i="2"/>
  <c r="N25" i="2" s="1"/>
  <c r="N26" i="2" s="1"/>
  <c r="N27" i="2" s="1"/>
  <c r="N28" i="2" s="1"/>
  <c r="N29" i="2" s="1"/>
  <c r="N30" i="2" s="1"/>
  <c r="N31" i="2" s="1"/>
  <c r="K25" i="2" s="1"/>
  <c r="K24" i="2" s="1"/>
  <c r="L111" i="1"/>
  <c r="L4" i="1"/>
  <c r="L5" i="1"/>
  <c r="L7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6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2" i="1"/>
  <c r="L96" i="1"/>
  <c r="L94" i="1"/>
  <c r="L98" i="1"/>
  <c r="L102" i="1"/>
  <c r="L106" i="1"/>
  <c r="L90" i="1"/>
  <c r="L100" i="1"/>
  <c r="L104" i="1"/>
  <c r="L108" i="1"/>
  <c r="L110" i="1"/>
  <c r="L112" i="1"/>
  <c r="P6" i="1"/>
  <c r="P10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5" i="1"/>
  <c r="P7" i="1"/>
  <c r="P9" i="1"/>
  <c r="P11" i="1"/>
  <c r="P13" i="1"/>
  <c r="P15" i="1"/>
  <c r="P17" i="1"/>
  <c r="P19" i="1"/>
  <c r="P21" i="1"/>
  <c r="P23" i="1"/>
  <c r="P25" i="1"/>
  <c r="P27" i="1"/>
  <c r="P29" i="1"/>
  <c r="P31" i="1"/>
  <c r="P33" i="1"/>
  <c r="P35" i="1"/>
  <c r="P37" i="1"/>
  <c r="P39" i="1"/>
  <c r="P41" i="1"/>
  <c r="P43" i="1"/>
  <c r="P45" i="1"/>
  <c r="P47" i="1"/>
  <c r="P49" i="1"/>
  <c r="P51" i="1"/>
  <c r="P53" i="1"/>
  <c r="P55" i="1"/>
  <c r="P57" i="1"/>
  <c r="P59" i="1"/>
  <c r="P61" i="1"/>
  <c r="P63" i="1"/>
  <c r="P65" i="1"/>
  <c r="P67" i="1"/>
  <c r="P69" i="1"/>
  <c r="P71" i="1"/>
  <c r="P73" i="1"/>
  <c r="P75" i="1"/>
  <c r="P77" i="1"/>
  <c r="P79" i="1"/>
  <c r="P81" i="1"/>
  <c r="P83" i="1"/>
  <c r="P85" i="1"/>
  <c r="P87" i="1"/>
  <c r="P89" i="1"/>
  <c r="P91" i="1"/>
  <c r="P93" i="1"/>
  <c r="P95" i="1"/>
  <c r="P97" i="1"/>
  <c r="P99" i="1"/>
  <c r="P101" i="1"/>
  <c r="P103" i="1"/>
  <c r="P105" i="1"/>
  <c r="P107" i="1"/>
  <c r="P109" i="1"/>
  <c r="P111" i="1"/>
  <c r="P4" i="1"/>
  <c r="P8" i="1"/>
  <c r="P12" i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82" i="1"/>
  <c r="P90" i="1"/>
  <c r="P92" i="1"/>
  <c r="P98" i="1"/>
  <c r="P100" i="1"/>
  <c r="P102" i="1"/>
  <c r="P104" i="1"/>
  <c r="P106" i="1"/>
  <c r="P108" i="1"/>
  <c r="P112" i="1"/>
  <c r="P78" i="1"/>
  <c r="P86" i="1"/>
  <c r="P94" i="1"/>
  <c r="P96" i="1"/>
  <c r="P110" i="1"/>
  <c r="K6" i="1"/>
  <c r="K8" i="1"/>
  <c r="K10" i="1"/>
  <c r="K12" i="1"/>
  <c r="K14" i="1"/>
  <c r="K16" i="1"/>
  <c r="K18" i="1"/>
  <c r="K20" i="1"/>
  <c r="K22" i="1"/>
  <c r="K24" i="1"/>
  <c r="K26" i="1"/>
  <c r="K28" i="1"/>
  <c r="K30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4" i="1"/>
  <c r="K86" i="1"/>
  <c r="K92" i="1"/>
  <c r="K94" i="1"/>
  <c r="K98" i="1"/>
  <c r="K100" i="1"/>
  <c r="K102" i="1"/>
  <c r="K104" i="1"/>
  <c r="K106" i="1"/>
  <c r="K108" i="1"/>
  <c r="K112" i="1"/>
  <c r="K4" i="1"/>
  <c r="K5" i="1"/>
  <c r="K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80" i="1"/>
  <c r="K82" i="1"/>
  <c r="K88" i="1"/>
  <c r="K90" i="1"/>
  <c r="K96" i="1"/>
  <c r="K110" i="1"/>
  <c r="K7" i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O109" i="1"/>
  <c r="O93" i="1"/>
  <c r="O77" i="1"/>
  <c r="O61" i="1"/>
  <c r="O45" i="1"/>
  <c r="O29" i="1"/>
  <c r="O13" i="1"/>
  <c r="O111" i="1"/>
  <c r="O95" i="1"/>
  <c r="O79" i="1"/>
  <c r="O63" i="1"/>
  <c r="O47" i="1"/>
  <c r="O31" i="1"/>
  <c r="O15" i="1"/>
  <c r="O10" i="1"/>
  <c r="O18" i="1"/>
  <c r="O26" i="1"/>
  <c r="O34" i="1"/>
  <c r="O50" i="1"/>
  <c r="O66" i="1"/>
  <c r="O74" i="1"/>
  <c r="O90" i="1"/>
  <c r="O112" i="1"/>
  <c r="O101" i="1"/>
  <c r="O85" i="1"/>
  <c r="O69" i="1"/>
  <c r="O53" i="1"/>
  <c r="O37" i="1"/>
  <c r="O21" i="1"/>
  <c r="O5" i="1"/>
  <c r="O103" i="1"/>
  <c r="O87" i="1"/>
  <c r="O71" i="1"/>
  <c r="O55" i="1"/>
  <c r="O39" i="1"/>
  <c r="O23" i="1"/>
  <c r="O7" i="1"/>
  <c r="O6" i="1"/>
  <c r="O14" i="1"/>
  <c r="O22" i="1"/>
  <c r="O30" i="1"/>
  <c r="O38" i="1"/>
  <c r="O46" i="1"/>
  <c r="O54" i="1"/>
  <c r="O62" i="1"/>
  <c r="O70" i="1"/>
  <c r="O78" i="1"/>
  <c r="O86" i="1"/>
  <c r="O94" i="1"/>
  <c r="O102" i="1"/>
  <c r="O110" i="1"/>
  <c r="O42" i="1"/>
  <c r="O58" i="1"/>
  <c r="O82" i="1"/>
  <c r="O98" i="1"/>
  <c r="O106" i="1"/>
  <c r="O108" i="1"/>
  <c r="O100" i="1"/>
  <c r="O92" i="1"/>
  <c r="O84" i="1"/>
  <c r="O76" i="1"/>
  <c r="O68" i="1"/>
  <c r="O52" i="1"/>
  <c r="O36" i="1"/>
  <c r="O20" i="1"/>
  <c r="O35" i="1"/>
  <c r="O67" i="1"/>
  <c r="O99" i="1"/>
  <c r="O17" i="1"/>
  <c r="O65" i="1"/>
  <c r="O97" i="1"/>
  <c r="O104" i="1"/>
  <c r="O96" i="1"/>
  <c r="O88" i="1"/>
  <c r="O80" i="1"/>
  <c r="O72" i="1"/>
  <c r="O64" i="1"/>
  <c r="O56" i="1"/>
  <c r="O48" i="1"/>
  <c r="O40" i="1"/>
  <c r="O32" i="1"/>
  <c r="O24" i="1"/>
  <c r="O16" i="1"/>
  <c r="O8" i="1"/>
  <c r="O11" i="1"/>
  <c r="O27" i="1"/>
  <c r="O43" i="1"/>
  <c r="O59" i="1"/>
  <c r="O75" i="1"/>
  <c r="O91" i="1"/>
  <c r="O107" i="1"/>
  <c r="O9" i="1"/>
  <c r="O25" i="1"/>
  <c r="O41" i="1"/>
  <c r="O57" i="1"/>
  <c r="O73" i="1"/>
  <c r="O89" i="1"/>
  <c r="O105" i="1"/>
  <c r="O60" i="1"/>
  <c r="O44" i="1"/>
  <c r="O28" i="1"/>
  <c r="O12" i="1"/>
  <c r="O19" i="1"/>
  <c r="O51" i="1"/>
  <c r="O83" i="1"/>
  <c r="O4" i="1"/>
  <c r="O33" i="1"/>
  <c r="O49" i="1"/>
  <c r="O81" i="1"/>
  <c r="R5" i="1"/>
  <c r="R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8" i="1"/>
  <c r="R12" i="1"/>
  <c r="R16" i="1"/>
  <c r="R20" i="1"/>
  <c r="R24" i="1"/>
  <c r="R28" i="1"/>
  <c r="R32" i="1"/>
  <c r="R36" i="1"/>
  <c r="R40" i="1"/>
  <c r="R44" i="1"/>
  <c r="R48" i="1"/>
  <c r="R52" i="1"/>
  <c r="R56" i="1"/>
  <c r="R60" i="1"/>
  <c r="R64" i="1"/>
  <c r="R68" i="1"/>
  <c r="R72" i="1"/>
  <c r="R76" i="1"/>
  <c r="R111" i="1"/>
  <c r="R4" i="1"/>
  <c r="R6" i="1"/>
  <c r="R10" i="1"/>
  <c r="R14" i="1"/>
  <c r="R18" i="1"/>
  <c r="R22" i="1"/>
  <c r="R26" i="1"/>
  <c r="R30" i="1"/>
  <c r="R34" i="1"/>
  <c r="R38" i="1"/>
  <c r="R42" i="1"/>
  <c r="R46" i="1"/>
  <c r="R50" i="1"/>
  <c r="R54" i="1"/>
  <c r="R58" i="1"/>
  <c r="R62" i="1"/>
  <c r="R66" i="1"/>
  <c r="R70" i="1"/>
  <c r="R74" i="1"/>
  <c r="R78" i="1"/>
  <c r="R82" i="1"/>
  <c r="R86" i="1"/>
  <c r="R90" i="1"/>
  <c r="R92" i="1"/>
  <c r="R94" i="1"/>
  <c r="R96" i="1"/>
  <c r="R98" i="1"/>
  <c r="R84" i="1"/>
  <c r="R80" i="1"/>
  <c r="R88" i="1"/>
  <c r="R100" i="1"/>
  <c r="R102" i="1"/>
  <c r="R104" i="1"/>
  <c r="R106" i="1"/>
  <c r="R108" i="1"/>
  <c r="R112" i="1"/>
  <c r="R110" i="1"/>
  <c r="M112" i="1"/>
  <c r="M111" i="1"/>
  <c r="M100" i="1"/>
  <c r="M84" i="1"/>
  <c r="M68" i="1"/>
  <c r="M52" i="1"/>
  <c r="M36" i="1"/>
  <c r="M20" i="1"/>
  <c r="M4" i="1"/>
  <c r="M98" i="1"/>
  <c r="M82" i="1"/>
  <c r="M66" i="1"/>
  <c r="M50" i="1"/>
  <c r="M34" i="1"/>
  <c r="M18" i="1"/>
  <c r="M5" i="1"/>
  <c r="M13" i="1"/>
  <c r="M21" i="1"/>
  <c r="M29" i="1"/>
  <c r="M37" i="1"/>
  <c r="M45" i="1"/>
  <c r="M53" i="1"/>
  <c r="M61" i="1"/>
  <c r="M69" i="1"/>
  <c r="M77" i="1"/>
  <c r="M85" i="1"/>
  <c r="M93" i="1"/>
  <c r="M101" i="1"/>
  <c r="M109" i="1"/>
  <c r="M108" i="1"/>
  <c r="M92" i="1"/>
  <c r="M76" i="1"/>
  <c r="M60" i="1"/>
  <c r="M44" i="1"/>
  <c r="M28" i="1"/>
  <c r="M12" i="1"/>
  <c r="M106" i="1"/>
  <c r="M90" i="1"/>
  <c r="M74" i="1"/>
  <c r="M58" i="1"/>
  <c r="M42" i="1"/>
  <c r="M26" i="1"/>
  <c r="M10" i="1"/>
  <c r="M9" i="1"/>
  <c r="M17" i="1"/>
  <c r="M25" i="1"/>
  <c r="M33" i="1"/>
  <c r="M41" i="1"/>
  <c r="M49" i="1"/>
  <c r="M57" i="1"/>
  <c r="M65" i="1"/>
  <c r="M73" i="1"/>
  <c r="M81" i="1"/>
  <c r="M89" i="1"/>
  <c r="M97" i="1"/>
  <c r="M105" i="1"/>
  <c r="M103" i="1"/>
  <c r="M95" i="1"/>
  <c r="M87" i="1"/>
  <c r="M79" i="1"/>
  <c r="M71" i="1"/>
  <c r="M63" i="1"/>
  <c r="M55" i="1"/>
  <c r="M47" i="1"/>
  <c r="M39" i="1"/>
  <c r="M31" i="1"/>
  <c r="M23" i="1"/>
  <c r="M15" i="1"/>
  <c r="M7" i="1"/>
  <c r="M6" i="1"/>
  <c r="M22" i="1"/>
  <c r="M38" i="1"/>
  <c r="M54" i="1"/>
  <c r="M70" i="1"/>
  <c r="M86" i="1"/>
  <c r="M102" i="1"/>
  <c r="M8" i="1"/>
  <c r="M24" i="1"/>
  <c r="M40" i="1"/>
  <c r="M56" i="1"/>
  <c r="M72" i="1"/>
  <c r="M88" i="1"/>
  <c r="M104" i="1"/>
  <c r="M107" i="1"/>
  <c r="M99" i="1"/>
  <c r="M91" i="1"/>
  <c r="M83" i="1"/>
  <c r="M75" i="1"/>
  <c r="M67" i="1"/>
  <c r="M59" i="1"/>
  <c r="M51" i="1"/>
  <c r="M43" i="1"/>
  <c r="M35" i="1"/>
  <c r="M27" i="1"/>
  <c r="M19" i="1"/>
  <c r="M11" i="1"/>
  <c r="M14" i="1"/>
  <c r="M30" i="1"/>
  <c r="M46" i="1"/>
  <c r="M62" i="1"/>
  <c r="M78" i="1"/>
  <c r="M94" i="1"/>
  <c r="M110" i="1"/>
  <c r="M16" i="1"/>
  <c r="M32" i="1"/>
  <c r="M48" i="1"/>
  <c r="M64" i="1"/>
  <c r="M80" i="1"/>
  <c r="M96" i="1"/>
  <c r="N5" i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4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6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2" i="1"/>
  <c r="N94" i="1"/>
  <c r="N96" i="1"/>
  <c r="N80" i="1"/>
  <c r="N88" i="1"/>
  <c r="N110" i="1"/>
  <c r="N84" i="1"/>
  <c r="N98" i="1"/>
  <c r="N100" i="1"/>
  <c r="N102" i="1"/>
  <c r="N104" i="1"/>
  <c r="N106" i="1"/>
  <c r="N108" i="1"/>
  <c r="N112" i="1"/>
  <c r="Q109" i="1"/>
  <c r="Q112" i="1"/>
  <c r="Q97" i="1"/>
  <c r="Q81" i="1"/>
  <c r="Q65" i="1"/>
  <c r="Q49" i="1"/>
  <c r="Q33" i="1"/>
  <c r="Q17" i="1"/>
  <c r="Q4" i="1"/>
  <c r="Q99" i="1"/>
  <c r="Q83" i="1"/>
  <c r="Q67" i="1"/>
  <c r="Q51" i="1"/>
  <c r="Q35" i="1"/>
  <c r="Q19" i="1"/>
  <c r="Q6" i="1"/>
  <c r="Q22" i="1"/>
  <c r="Q38" i="1"/>
  <c r="Q54" i="1"/>
  <c r="Q70" i="1"/>
  <c r="Q86" i="1"/>
  <c r="Q102" i="1"/>
  <c r="Q105" i="1"/>
  <c r="Q89" i="1"/>
  <c r="Q73" i="1"/>
  <c r="Q57" i="1"/>
  <c r="Q41" i="1"/>
  <c r="Q25" i="1"/>
  <c r="Q9" i="1"/>
  <c r="Q107" i="1"/>
  <c r="Q91" i="1"/>
  <c r="Q75" i="1"/>
  <c r="Q59" i="1"/>
  <c r="Q43" i="1"/>
  <c r="Q27" i="1"/>
  <c r="Q11" i="1"/>
  <c r="Q10" i="1"/>
  <c r="Q18" i="1"/>
  <c r="Q26" i="1"/>
  <c r="Q34" i="1"/>
  <c r="Q42" i="1"/>
  <c r="Q50" i="1"/>
  <c r="Q58" i="1"/>
  <c r="Q66" i="1"/>
  <c r="Q74" i="1"/>
  <c r="Q82" i="1"/>
  <c r="Q90" i="1"/>
  <c r="Q98" i="1"/>
  <c r="Q106" i="1"/>
  <c r="Q14" i="1"/>
  <c r="Q30" i="1"/>
  <c r="Q46" i="1"/>
  <c r="Q62" i="1"/>
  <c r="Q78" i="1"/>
  <c r="Q94" i="1"/>
  <c r="Q110" i="1"/>
  <c r="Q104" i="1"/>
  <c r="Q96" i="1"/>
  <c r="Q88" i="1"/>
  <c r="Q80" i="1"/>
  <c r="Q72" i="1"/>
  <c r="Q64" i="1"/>
  <c r="Q56" i="1"/>
  <c r="Q48" i="1"/>
  <c r="Q40" i="1"/>
  <c r="Q32" i="1"/>
  <c r="Q24" i="1"/>
  <c r="Q16" i="1"/>
  <c r="Q8" i="1"/>
  <c r="Q15" i="1"/>
  <c r="Q31" i="1"/>
  <c r="Q47" i="1"/>
  <c r="Q63" i="1"/>
  <c r="Q79" i="1"/>
  <c r="Q95" i="1"/>
  <c r="Q111" i="1"/>
  <c r="Q13" i="1"/>
  <c r="Q29" i="1"/>
  <c r="Q45" i="1"/>
  <c r="Q61" i="1"/>
  <c r="Q77" i="1"/>
  <c r="Q93" i="1"/>
  <c r="Q108" i="1"/>
  <c r="Q100" i="1"/>
  <c r="Q92" i="1"/>
  <c r="Q84" i="1"/>
  <c r="Q76" i="1"/>
  <c r="Q68" i="1"/>
  <c r="Q60" i="1"/>
  <c r="Q52" i="1"/>
  <c r="Q44" i="1"/>
  <c r="Q36" i="1"/>
  <c r="Q28" i="1"/>
  <c r="Q20" i="1"/>
  <c r="Q12" i="1"/>
  <c r="Q7" i="1"/>
  <c r="Q23" i="1"/>
  <c r="Q39" i="1"/>
  <c r="Q55" i="1"/>
  <c r="Q71" i="1"/>
  <c r="Q87" i="1"/>
  <c r="Q103" i="1"/>
  <c r="Q5" i="1"/>
  <c r="Q21" i="1"/>
  <c r="Q37" i="1"/>
  <c r="Q53" i="1"/>
  <c r="Q69" i="1"/>
  <c r="Q85" i="1"/>
  <c r="Q101" i="1"/>
  <c r="T53" i="1" l="1"/>
  <c r="T21" i="1"/>
  <c r="T93" i="1"/>
  <c r="T61" i="1"/>
  <c r="T29" i="1"/>
  <c r="T111" i="1"/>
  <c r="T37" i="1"/>
  <c r="T5" i="1"/>
  <c r="T77" i="1"/>
  <c r="T13" i="1"/>
  <c r="T110" i="1"/>
  <c r="T78" i="1"/>
  <c r="T46" i="1"/>
  <c r="T14" i="1"/>
  <c r="T81" i="1"/>
  <c r="T33" i="1"/>
  <c r="T28" i="1"/>
  <c r="T60" i="1"/>
  <c r="T89" i="1"/>
  <c r="T57" i="1"/>
  <c r="T25" i="1"/>
  <c r="T107" i="1"/>
  <c r="T75" i="1"/>
  <c r="T43" i="1"/>
  <c r="T11" i="1"/>
  <c r="T97" i="1"/>
  <c r="T17" i="1"/>
  <c r="T92" i="1"/>
  <c r="T99" i="1"/>
  <c r="T83" i="1"/>
  <c r="T67" i="1"/>
  <c r="T51" i="1"/>
  <c r="T35" i="1"/>
  <c r="T19" i="1"/>
  <c r="T90" i="1"/>
  <c r="T82" i="1"/>
  <c r="T109" i="1"/>
  <c r="T101" i="1"/>
  <c r="T85" i="1"/>
  <c r="T69" i="1"/>
  <c r="T45" i="1"/>
  <c r="T112" i="1"/>
  <c r="T106" i="1"/>
  <c r="T98" i="1"/>
  <c r="T84" i="1"/>
  <c r="T76" i="1"/>
  <c r="T72" i="1"/>
  <c r="T68" i="1"/>
  <c r="T64" i="1"/>
  <c r="T56" i="1"/>
  <c r="T52" i="1"/>
  <c r="T48" i="1"/>
  <c r="T44" i="1"/>
  <c r="T40" i="1"/>
  <c r="T36" i="1"/>
  <c r="T32" i="1"/>
  <c r="T24" i="1"/>
  <c r="T20" i="1"/>
  <c r="T16" i="1"/>
  <c r="T12" i="1"/>
  <c r="T8" i="1"/>
  <c r="T94" i="1"/>
  <c r="T62" i="1"/>
  <c r="T30" i="1"/>
  <c r="T102" i="1"/>
  <c r="T70" i="1"/>
  <c r="T38" i="1"/>
  <c r="T6" i="1"/>
  <c r="T49" i="1"/>
  <c r="T4" i="1"/>
  <c r="T105" i="1"/>
  <c r="T73" i="1"/>
  <c r="T41" i="1"/>
  <c r="T9" i="1"/>
  <c r="T91" i="1"/>
  <c r="T59" i="1"/>
  <c r="T27" i="1"/>
  <c r="T65" i="1"/>
  <c r="T66" i="1"/>
  <c r="T103" i="1"/>
  <c r="T95" i="1"/>
  <c r="T87" i="1"/>
  <c r="T79" i="1"/>
  <c r="T71" i="1"/>
  <c r="T63" i="1"/>
  <c r="T55" i="1"/>
  <c r="T47" i="1"/>
  <c r="T39" i="1"/>
  <c r="T31" i="1"/>
  <c r="T23" i="1"/>
  <c r="T15" i="1"/>
  <c r="T7" i="1"/>
  <c r="T96" i="1"/>
  <c r="T88" i="1"/>
  <c r="T80" i="1"/>
  <c r="T108" i="1"/>
  <c r="T104" i="1"/>
  <c r="T100" i="1"/>
  <c r="T86" i="1"/>
  <c r="T74" i="1"/>
  <c r="T58" i="1"/>
  <c r="T54" i="1"/>
  <c r="T50" i="1"/>
  <c r="T42" i="1"/>
  <c r="T34" i="1"/>
  <c r="T26" i="1"/>
  <c r="T22" i="1"/>
  <c r="T18" i="1"/>
  <c r="T10" i="1"/>
</calcChain>
</file>

<file path=xl/sharedStrings.xml><?xml version="1.0" encoding="utf-8"?>
<sst xmlns="http://schemas.openxmlformats.org/spreadsheetml/2006/main" count="78" uniqueCount="60">
  <si>
    <t>Amplitude</t>
  </si>
  <si>
    <t>Phase Shift</t>
  </si>
  <si>
    <t>wave sum</t>
  </si>
  <si>
    <t>atom1</t>
  </si>
  <si>
    <t>atom2</t>
  </si>
  <si>
    <t>atom3</t>
  </si>
  <si>
    <t>atom4</t>
  </si>
  <si>
    <t>atom5</t>
  </si>
  <si>
    <t>atom6</t>
  </si>
  <si>
    <t>atom7</t>
  </si>
  <si>
    <t>atom8</t>
  </si>
  <si>
    <t>Atom</t>
  </si>
  <si>
    <t>x</t>
  </si>
  <si>
    <t>y</t>
  </si>
  <si>
    <t>z</t>
  </si>
  <si>
    <t>Li1</t>
  </si>
  <si>
    <t>Name</t>
  </si>
  <si>
    <t>Li2</t>
  </si>
  <si>
    <t>Dilithium crystal</t>
  </si>
  <si>
    <t>P2(1)/c</t>
  </si>
  <si>
    <t>h</t>
  </si>
  <si>
    <t>k</t>
  </si>
  <si>
    <t>l</t>
  </si>
  <si>
    <t>Enter values for h, k, l</t>
  </si>
  <si>
    <t>d(hkl)</t>
  </si>
  <si>
    <t>F(hkl)</t>
  </si>
  <si>
    <t>b</t>
  </si>
  <si>
    <t>a</t>
  </si>
  <si>
    <t>c</t>
  </si>
  <si>
    <t>β</t>
  </si>
  <si>
    <t>α</t>
  </si>
  <si>
    <t>γ</t>
  </si>
  <si>
    <t>Volume</t>
  </si>
  <si>
    <t>direct</t>
  </si>
  <si>
    <t>reciprocal</t>
  </si>
  <si>
    <t>d</t>
  </si>
  <si>
    <t>F</t>
  </si>
  <si>
    <t>w1</t>
  </si>
  <si>
    <t>w2</t>
  </si>
  <si>
    <t>w3</t>
  </si>
  <si>
    <t>w4</t>
  </si>
  <si>
    <t>w5</t>
  </si>
  <si>
    <t>w6</t>
  </si>
  <si>
    <t>w7</t>
  </si>
  <si>
    <t>w8</t>
  </si>
  <si>
    <t>θ</t>
  </si>
  <si>
    <r>
      <t>sin(θ)/</t>
    </r>
    <r>
      <rPr>
        <sz val="11"/>
        <color theme="1"/>
        <rFont val="Calibri"/>
        <family val="2"/>
      </rPr>
      <t>λ</t>
    </r>
  </si>
  <si>
    <t>f(Li)</t>
  </si>
  <si>
    <t>1/2d</t>
  </si>
  <si>
    <r>
      <t>λ(</t>
    </r>
    <r>
      <rPr>
        <b/>
        <sz val="11"/>
        <color theme="1"/>
        <rFont val="Calibri"/>
        <family val="2"/>
      </rPr>
      <t>Å</t>
    </r>
    <r>
      <rPr>
        <b/>
        <sz val="11"/>
        <color theme="1"/>
        <rFont val="Calibri"/>
        <family val="2"/>
        <scheme val="minor"/>
      </rPr>
      <t>)</t>
    </r>
  </si>
  <si>
    <r>
      <t>Phase Shift(/2</t>
    </r>
    <r>
      <rPr>
        <sz val="11"/>
        <color theme="1"/>
        <rFont val="Calibri"/>
        <family val="2"/>
      </rPr>
      <t>π)</t>
    </r>
  </si>
  <si>
    <t>f(Li) =</t>
  </si>
  <si>
    <t>Atom 1</t>
  </si>
  <si>
    <t>Atom 2</t>
  </si>
  <si>
    <t>Atom 3</t>
  </si>
  <si>
    <t>Atom 4</t>
  </si>
  <si>
    <t>Atom 5</t>
  </si>
  <si>
    <t>Atom 6</t>
  </si>
  <si>
    <t>Atom 7</t>
  </si>
  <si>
    <t>Atom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</si>
</sst>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C000"/>
      <name val="Calibri"/>
      <family val="2"/>
      <scheme val="minor"/>
    </font>
    <font>
      <b/>
      <sz val="11"/>
      <color theme="1"/>
      <name val="Calibri"/>
      <family val="2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1" fillId="3" borderId="0" xfId="0" applyFont="1" applyFill="1"/>
    <xf numFmtId="0" fontId="2" fillId="0" borderId="0" xfId="0" applyFont="1" applyProtection="1">
      <protection locked="0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6" borderId="0" xfId="0" applyFill="1"/>
    <xf numFmtId="0" fontId="1" fillId="0" borderId="0" xfId="0" applyFont="1" applyFill="1"/>
    <xf numFmtId="0" fontId="0" fillId="0" borderId="0" xfId="0" applyFill="1"/>
    <xf numFmtId="0" fontId="6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Wave Addition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Atom 1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Sheet1!$K$4:$K$112</c:f>
              <c:numCache>
                <c:formatCode>General</c:formatCode>
                <c:ptCount val="109"/>
                <c:pt idx="0">
                  <c:v>1.4012092287102447</c:v>
                </c:pt>
                <c:pt idx="1">
                  <c:v>1.4589803371760255</c:v>
                </c:pt>
                <c:pt idx="2">
                  <c:v>1.4724210663763859</c:v>
                </c:pt>
                <c:pt idx="3">
                  <c:v>1.4411230265559105</c:v>
                </c:pt>
                <c:pt idx="4">
                  <c:v>1.3660371928169714</c:v>
                </c:pt>
                <c:pt idx="5">
                  <c:v>1.2494450102224619</c:v>
                </c:pt>
                <c:pt idx="6">
                  <c:v>1.0948890732420247</c:v>
                </c:pt>
                <c:pt idx="7">
                  <c:v>0.9070654858117323</c:v>
                </c:pt>
                <c:pt idx="8">
                  <c:v>0.69168117259233308</c:v>
                </c:pt>
                <c:pt idx="9">
                  <c:v>0.45528047695127782</c:v>
                </c:pt>
                <c:pt idx="10">
                  <c:v>0.20504631440109558</c:v>
                </c:pt>
                <c:pt idx="11">
                  <c:v>-5.1418076653723055E-2</c:v>
                </c:pt>
                <c:pt idx="12">
                  <c:v>-0.30632015546821989</c:v>
                </c:pt>
                <c:pt idx="13">
                  <c:v>-0.5519148513642933</c:v>
                </c:pt>
                <c:pt idx="14">
                  <c:v>-0.78073989378405251</c:v>
                </c:pt>
                <c:pt idx="15">
                  <c:v>-0.98584254960463269</c:v>
                </c:pt>
                <c:pt idx="16">
                  <c:v>-1.1609908784158767</c:v>
                </c:pt>
                <c:pt idx="17">
                  <c:v>-1.300863086876185</c:v>
                </c:pt>
                <c:pt idx="18">
                  <c:v>-1.4012092287102447</c:v>
                </c:pt>
                <c:pt idx="19">
                  <c:v>-1.4589803371760255</c:v>
                </c:pt>
                <c:pt idx="20">
                  <c:v>-1.4724210663763859</c:v>
                </c:pt>
                <c:pt idx="21">
                  <c:v>-1.4411230265559103</c:v>
                </c:pt>
                <c:pt idx="22">
                  <c:v>-1.3660371928169714</c:v>
                </c:pt>
                <c:pt idx="23">
                  <c:v>-1.2494450102224621</c:v>
                </c:pt>
                <c:pt idx="24">
                  <c:v>-1.0948890732420249</c:v>
                </c:pt>
                <c:pt idx="25">
                  <c:v>-0.90706548581173296</c:v>
                </c:pt>
                <c:pt idx="26">
                  <c:v>-0.69168117259233319</c:v>
                </c:pt>
                <c:pt idx="27">
                  <c:v>-0.45528047695127799</c:v>
                </c:pt>
                <c:pt idx="28">
                  <c:v>-0.20504631440109578</c:v>
                </c:pt>
                <c:pt idx="29">
                  <c:v>5.1418076653722215E-2</c:v>
                </c:pt>
                <c:pt idx="30">
                  <c:v>0.30632015546822033</c:v>
                </c:pt>
                <c:pt idx="31">
                  <c:v>0.55191485136429319</c:v>
                </c:pt>
                <c:pt idx="32">
                  <c:v>0.7807398937840524</c:v>
                </c:pt>
                <c:pt idx="33">
                  <c:v>0.98584254960463202</c:v>
                </c:pt>
                <c:pt idx="34">
                  <c:v>1.1609908784158764</c:v>
                </c:pt>
                <c:pt idx="35">
                  <c:v>1.3008630868761841</c:v>
                </c:pt>
                <c:pt idx="36">
                  <c:v>1.4012092287102447</c:v>
                </c:pt>
                <c:pt idx="37">
                  <c:v>1.4589803371760255</c:v>
                </c:pt>
                <c:pt idx="38">
                  <c:v>1.4724210663763859</c:v>
                </c:pt>
                <c:pt idx="39">
                  <c:v>1.4411230265559105</c:v>
                </c:pt>
                <c:pt idx="40">
                  <c:v>1.3660371928169714</c:v>
                </c:pt>
                <c:pt idx="41">
                  <c:v>1.2494450102224619</c:v>
                </c:pt>
                <c:pt idx="42">
                  <c:v>1.0948890732420247</c:v>
                </c:pt>
                <c:pt idx="43">
                  <c:v>0.9070654858117323</c:v>
                </c:pt>
                <c:pt idx="44">
                  <c:v>0.69168117259233308</c:v>
                </c:pt>
                <c:pt idx="45">
                  <c:v>0.45528047695127782</c:v>
                </c:pt>
                <c:pt idx="46">
                  <c:v>0.20504631440109558</c:v>
                </c:pt>
                <c:pt idx="47">
                  <c:v>-5.1418076653723055E-2</c:v>
                </c:pt>
                <c:pt idx="48">
                  <c:v>-0.30632015546821989</c:v>
                </c:pt>
                <c:pt idx="49">
                  <c:v>-0.5519148513642933</c:v>
                </c:pt>
                <c:pt idx="50">
                  <c:v>-0.78073989378405251</c:v>
                </c:pt>
                <c:pt idx="51">
                  <c:v>-0.98584254960463269</c:v>
                </c:pt>
                <c:pt idx="52">
                  <c:v>-1.1609908784158767</c:v>
                </c:pt>
                <c:pt idx="53">
                  <c:v>-1.300863086876185</c:v>
                </c:pt>
                <c:pt idx="54">
                  <c:v>-1.4012092287102447</c:v>
                </c:pt>
                <c:pt idx="55">
                  <c:v>-1.4589803371760255</c:v>
                </c:pt>
                <c:pt idx="56">
                  <c:v>-1.4724210663763859</c:v>
                </c:pt>
                <c:pt idx="57">
                  <c:v>-1.4411230265559103</c:v>
                </c:pt>
                <c:pt idx="58">
                  <c:v>-1.3660371928169714</c:v>
                </c:pt>
                <c:pt idx="59">
                  <c:v>-1.2494450102224621</c:v>
                </c:pt>
                <c:pt idx="60">
                  <c:v>-1.0948890732420249</c:v>
                </c:pt>
                <c:pt idx="61">
                  <c:v>-0.90706548581173296</c:v>
                </c:pt>
                <c:pt idx="62">
                  <c:v>-0.69168117259233319</c:v>
                </c:pt>
                <c:pt idx="63">
                  <c:v>-0.45528047695127799</c:v>
                </c:pt>
                <c:pt idx="64">
                  <c:v>-0.20504631440109578</c:v>
                </c:pt>
                <c:pt idx="65">
                  <c:v>5.1418076653722215E-2</c:v>
                </c:pt>
                <c:pt idx="66">
                  <c:v>0.30632015546822033</c:v>
                </c:pt>
                <c:pt idx="67">
                  <c:v>0.55191485136429319</c:v>
                </c:pt>
                <c:pt idx="68">
                  <c:v>0.7807398937840524</c:v>
                </c:pt>
                <c:pt idx="69">
                  <c:v>0.98584254960463202</c:v>
                </c:pt>
                <c:pt idx="70">
                  <c:v>1.1609908784158764</c:v>
                </c:pt>
                <c:pt idx="71">
                  <c:v>1.3008630868761841</c:v>
                </c:pt>
                <c:pt idx="72">
                  <c:v>1.4012092287102447</c:v>
                </c:pt>
                <c:pt idx="73">
                  <c:v>1.4589803371760255</c:v>
                </c:pt>
                <c:pt idx="74">
                  <c:v>1.4724210663763859</c:v>
                </c:pt>
                <c:pt idx="75">
                  <c:v>1.4411230265559105</c:v>
                </c:pt>
                <c:pt idx="76">
                  <c:v>1.3660371928169714</c:v>
                </c:pt>
                <c:pt idx="77">
                  <c:v>1.2494450102224619</c:v>
                </c:pt>
                <c:pt idx="78">
                  <c:v>1.0948890732420247</c:v>
                </c:pt>
                <c:pt idx="79">
                  <c:v>0.9070654858117323</c:v>
                </c:pt>
                <c:pt idx="80">
                  <c:v>0.69168117259233308</c:v>
                </c:pt>
                <c:pt idx="81">
                  <c:v>0.45528047695127782</c:v>
                </c:pt>
                <c:pt idx="82">
                  <c:v>0.20504631440109558</c:v>
                </c:pt>
                <c:pt idx="83">
                  <c:v>-5.1418076653723055E-2</c:v>
                </c:pt>
                <c:pt idx="84">
                  <c:v>-0.30632015546821989</c:v>
                </c:pt>
                <c:pt idx="85">
                  <c:v>-0.5519148513642933</c:v>
                </c:pt>
                <c:pt idx="86">
                  <c:v>-0.78073989378405251</c:v>
                </c:pt>
                <c:pt idx="87">
                  <c:v>-0.98584254960463269</c:v>
                </c:pt>
                <c:pt idx="88">
                  <c:v>-1.1609908784158767</c:v>
                </c:pt>
                <c:pt idx="89">
                  <c:v>-1.300863086876185</c:v>
                </c:pt>
                <c:pt idx="90">
                  <c:v>-1.4012092287102447</c:v>
                </c:pt>
                <c:pt idx="91">
                  <c:v>-1.4589803371760255</c:v>
                </c:pt>
                <c:pt idx="92">
                  <c:v>-1.4724210663763859</c:v>
                </c:pt>
                <c:pt idx="93">
                  <c:v>-1.4411230265559103</c:v>
                </c:pt>
                <c:pt idx="94">
                  <c:v>-1.3660371928169714</c:v>
                </c:pt>
                <c:pt idx="95">
                  <c:v>-1.2494450102224621</c:v>
                </c:pt>
                <c:pt idx="96">
                  <c:v>-1.0948890732420249</c:v>
                </c:pt>
                <c:pt idx="97">
                  <c:v>-0.90706548581173296</c:v>
                </c:pt>
                <c:pt idx="98">
                  <c:v>-0.69168117259233319</c:v>
                </c:pt>
                <c:pt idx="99">
                  <c:v>-0.45528047695127799</c:v>
                </c:pt>
                <c:pt idx="100">
                  <c:v>-0.20504631440109578</c:v>
                </c:pt>
                <c:pt idx="101">
                  <c:v>5.1418076653722215E-2</c:v>
                </c:pt>
                <c:pt idx="102">
                  <c:v>0.30632015546822033</c:v>
                </c:pt>
                <c:pt idx="103">
                  <c:v>0.55191485136429319</c:v>
                </c:pt>
                <c:pt idx="104">
                  <c:v>0.7807398937840524</c:v>
                </c:pt>
                <c:pt idx="105">
                  <c:v>0.98584254960463202</c:v>
                </c:pt>
                <c:pt idx="106">
                  <c:v>1.1609908784158764</c:v>
                </c:pt>
                <c:pt idx="107">
                  <c:v>1.3008630868761841</c:v>
                </c:pt>
                <c:pt idx="108">
                  <c:v>1.4012092287102447</c:v>
                </c:pt>
              </c:numCache>
            </c:numRef>
          </c:yVal>
          <c:smooth val="1"/>
        </c:ser>
        <c:ser>
          <c:idx val="1"/>
          <c:order val="1"/>
          <c:tx>
            <c:v>Atom 2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Sheet1!$L$4:$L$112</c:f>
              <c:numCache>
                <c:formatCode>General</c:formatCode>
                <c:ptCount val="109"/>
                <c:pt idx="0">
                  <c:v>1.4012092287102449</c:v>
                </c:pt>
                <c:pt idx="1">
                  <c:v>1.3008630868761852</c:v>
                </c:pt>
                <c:pt idx="2">
                  <c:v>1.1609908784158764</c:v>
                </c:pt>
                <c:pt idx="3">
                  <c:v>0.98584254960463291</c:v>
                </c:pt>
                <c:pt idx="4">
                  <c:v>0.78073989378405273</c:v>
                </c:pt>
                <c:pt idx="5">
                  <c:v>0.55191485136429363</c:v>
                </c:pt>
                <c:pt idx="6">
                  <c:v>0.30632015546822089</c:v>
                </c:pt>
                <c:pt idx="7">
                  <c:v>5.1418076653723409E-2</c:v>
                </c:pt>
                <c:pt idx="8">
                  <c:v>-0.20504631440109525</c:v>
                </c:pt>
                <c:pt idx="9">
                  <c:v>-0.45528047695127749</c:v>
                </c:pt>
                <c:pt idx="10">
                  <c:v>-0.69168117259233275</c:v>
                </c:pt>
                <c:pt idx="11">
                  <c:v>-0.90706548581173196</c:v>
                </c:pt>
                <c:pt idx="12">
                  <c:v>-1.094889073242024</c:v>
                </c:pt>
                <c:pt idx="13">
                  <c:v>-1.2494450102224619</c:v>
                </c:pt>
                <c:pt idx="14">
                  <c:v>-1.3660371928169714</c:v>
                </c:pt>
                <c:pt idx="15">
                  <c:v>-1.4411230265559105</c:v>
                </c:pt>
                <c:pt idx="16">
                  <c:v>-1.4724210663763859</c:v>
                </c:pt>
                <c:pt idx="17">
                  <c:v>-1.4589803371760255</c:v>
                </c:pt>
                <c:pt idx="18">
                  <c:v>-1.4012092287102449</c:v>
                </c:pt>
                <c:pt idx="19">
                  <c:v>-1.3008630868761852</c:v>
                </c:pt>
                <c:pt idx="20">
                  <c:v>-1.1609908784158769</c:v>
                </c:pt>
                <c:pt idx="21">
                  <c:v>-0.98584254960463258</c:v>
                </c:pt>
                <c:pt idx="22">
                  <c:v>-0.78073989378405284</c:v>
                </c:pt>
                <c:pt idx="23">
                  <c:v>-0.55191485136429386</c:v>
                </c:pt>
                <c:pt idx="24">
                  <c:v>-0.30632015546822106</c:v>
                </c:pt>
                <c:pt idx="25">
                  <c:v>-5.1418076653724248E-2</c:v>
                </c:pt>
                <c:pt idx="26">
                  <c:v>0.20504631440109505</c:v>
                </c:pt>
                <c:pt idx="27">
                  <c:v>0.45528047695127732</c:v>
                </c:pt>
                <c:pt idx="28">
                  <c:v>0.69168117259233253</c:v>
                </c:pt>
                <c:pt idx="29">
                  <c:v>0.9070654858117313</c:v>
                </c:pt>
                <c:pt idx="30">
                  <c:v>1.0948890732420244</c:v>
                </c:pt>
                <c:pt idx="31">
                  <c:v>1.2494450102224617</c:v>
                </c:pt>
                <c:pt idx="32">
                  <c:v>1.3660371928169712</c:v>
                </c:pt>
                <c:pt idx="33">
                  <c:v>1.4411230265559101</c:v>
                </c:pt>
                <c:pt idx="34">
                  <c:v>1.4724210663763859</c:v>
                </c:pt>
                <c:pt idx="35">
                  <c:v>1.4589803371760257</c:v>
                </c:pt>
                <c:pt idx="36">
                  <c:v>1.4012092287102449</c:v>
                </c:pt>
                <c:pt idx="37">
                  <c:v>1.3008630868761852</c:v>
                </c:pt>
                <c:pt idx="38">
                  <c:v>1.1609908784158764</c:v>
                </c:pt>
                <c:pt idx="39">
                  <c:v>0.98584254960463291</c:v>
                </c:pt>
                <c:pt idx="40">
                  <c:v>0.78073989378405273</c:v>
                </c:pt>
                <c:pt idx="41">
                  <c:v>0.55191485136429363</c:v>
                </c:pt>
                <c:pt idx="42">
                  <c:v>0.30632015546822089</c:v>
                </c:pt>
                <c:pt idx="43">
                  <c:v>5.1418076653723409E-2</c:v>
                </c:pt>
                <c:pt idx="44">
                  <c:v>-0.20504631440109525</c:v>
                </c:pt>
                <c:pt idx="45">
                  <c:v>-0.45528047695127749</c:v>
                </c:pt>
                <c:pt idx="46">
                  <c:v>-0.69168117259233275</c:v>
                </c:pt>
                <c:pt idx="47">
                  <c:v>-0.90706548581173196</c:v>
                </c:pt>
                <c:pt idx="48">
                  <c:v>-1.094889073242024</c:v>
                </c:pt>
                <c:pt idx="49">
                  <c:v>-1.2494450102224619</c:v>
                </c:pt>
                <c:pt idx="50">
                  <c:v>-1.3660371928169714</c:v>
                </c:pt>
                <c:pt idx="51">
                  <c:v>-1.4411230265559105</c:v>
                </c:pt>
                <c:pt idx="52">
                  <c:v>-1.4724210663763859</c:v>
                </c:pt>
                <c:pt idx="53">
                  <c:v>-1.4589803371760255</c:v>
                </c:pt>
                <c:pt idx="54">
                  <c:v>-1.4012092287102449</c:v>
                </c:pt>
                <c:pt idx="55">
                  <c:v>-1.3008630868761852</c:v>
                </c:pt>
                <c:pt idx="56">
                  <c:v>-1.1609908784158769</c:v>
                </c:pt>
                <c:pt idx="57">
                  <c:v>-0.98584254960463258</c:v>
                </c:pt>
                <c:pt idx="58">
                  <c:v>-0.78073989378405284</c:v>
                </c:pt>
                <c:pt idx="59">
                  <c:v>-0.55191485136429386</c:v>
                </c:pt>
                <c:pt idx="60">
                  <c:v>-0.30632015546822106</c:v>
                </c:pt>
                <c:pt idx="61">
                  <c:v>-5.1418076653724248E-2</c:v>
                </c:pt>
                <c:pt idx="62">
                  <c:v>0.20504631440109505</c:v>
                </c:pt>
                <c:pt idx="63">
                  <c:v>0.45528047695127732</c:v>
                </c:pt>
                <c:pt idx="64">
                  <c:v>0.69168117259233253</c:v>
                </c:pt>
                <c:pt idx="65">
                  <c:v>0.9070654858117313</c:v>
                </c:pt>
                <c:pt idx="66">
                  <c:v>1.0948890732420244</c:v>
                </c:pt>
                <c:pt idx="67">
                  <c:v>1.2494450102224617</c:v>
                </c:pt>
                <c:pt idx="68">
                  <c:v>1.3660371928169712</c:v>
                </c:pt>
                <c:pt idx="69">
                  <c:v>1.4411230265559101</c:v>
                </c:pt>
                <c:pt idx="70">
                  <c:v>1.4724210663763859</c:v>
                </c:pt>
                <c:pt idx="71">
                  <c:v>1.4589803371760257</c:v>
                </c:pt>
                <c:pt idx="72">
                  <c:v>1.4012092287102449</c:v>
                </c:pt>
                <c:pt idx="73">
                  <c:v>1.3008630868761852</c:v>
                </c:pt>
                <c:pt idx="74">
                  <c:v>1.1609908784158764</c:v>
                </c:pt>
                <c:pt idx="75">
                  <c:v>0.98584254960463291</c:v>
                </c:pt>
                <c:pt idx="76">
                  <c:v>0.78073989378405273</c:v>
                </c:pt>
                <c:pt idx="77">
                  <c:v>0.55191485136429363</c:v>
                </c:pt>
                <c:pt idx="78">
                  <c:v>0.30632015546822089</c:v>
                </c:pt>
                <c:pt idx="79">
                  <c:v>5.1418076653723409E-2</c:v>
                </c:pt>
                <c:pt idx="80">
                  <c:v>-0.20504631440109525</c:v>
                </c:pt>
                <c:pt idx="81">
                  <c:v>-0.45528047695127749</c:v>
                </c:pt>
                <c:pt idx="82">
                  <c:v>-0.69168117259233275</c:v>
                </c:pt>
                <c:pt idx="83">
                  <c:v>-0.90706548581173196</c:v>
                </c:pt>
                <c:pt idx="84">
                  <c:v>-1.094889073242024</c:v>
                </c:pt>
                <c:pt idx="85">
                  <c:v>-1.2494450102224619</c:v>
                </c:pt>
                <c:pt idx="86">
                  <c:v>-1.3660371928169714</c:v>
                </c:pt>
                <c:pt idx="87">
                  <c:v>-1.4411230265559105</c:v>
                </c:pt>
                <c:pt idx="88">
                  <c:v>-1.4724210663763859</c:v>
                </c:pt>
                <c:pt idx="89">
                  <c:v>-1.4589803371760255</c:v>
                </c:pt>
                <c:pt idx="90">
                  <c:v>-1.4012092287102449</c:v>
                </c:pt>
                <c:pt idx="91">
                  <c:v>-1.3008630868761852</c:v>
                </c:pt>
                <c:pt idx="92">
                  <c:v>-1.1609908784158769</c:v>
                </c:pt>
                <c:pt idx="93">
                  <c:v>-0.98584254960463258</c:v>
                </c:pt>
                <c:pt idx="94">
                  <c:v>-0.78073989378405284</c:v>
                </c:pt>
                <c:pt idx="95">
                  <c:v>-0.55191485136429386</c:v>
                </c:pt>
                <c:pt idx="96">
                  <c:v>-0.30632015546822106</c:v>
                </c:pt>
                <c:pt idx="97">
                  <c:v>-5.1418076653724248E-2</c:v>
                </c:pt>
                <c:pt idx="98">
                  <c:v>0.20504631440109505</c:v>
                </c:pt>
                <c:pt idx="99">
                  <c:v>0.45528047695127732</c:v>
                </c:pt>
                <c:pt idx="100">
                  <c:v>0.69168117259233253</c:v>
                </c:pt>
                <c:pt idx="101">
                  <c:v>0.9070654858117313</c:v>
                </c:pt>
                <c:pt idx="102">
                  <c:v>1.0948890732420244</c:v>
                </c:pt>
                <c:pt idx="103">
                  <c:v>1.2494450102224617</c:v>
                </c:pt>
                <c:pt idx="104">
                  <c:v>1.3660371928169712</c:v>
                </c:pt>
                <c:pt idx="105">
                  <c:v>1.4411230265559101</c:v>
                </c:pt>
                <c:pt idx="106">
                  <c:v>1.4724210663763859</c:v>
                </c:pt>
                <c:pt idx="107">
                  <c:v>1.4589803371760257</c:v>
                </c:pt>
                <c:pt idx="108">
                  <c:v>1.4012092287102449</c:v>
                </c:pt>
              </c:numCache>
            </c:numRef>
          </c:yVal>
          <c:smooth val="1"/>
        </c:ser>
        <c:ser>
          <c:idx val="2"/>
          <c:order val="2"/>
          <c:tx>
            <c:v>Atom 3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Sheet1!$M$4:$M$112</c:f>
              <c:numCache>
                <c:formatCode>General</c:formatCode>
                <c:ptCount val="109"/>
                <c:pt idx="0">
                  <c:v>-1.4012092287102447</c:v>
                </c:pt>
                <c:pt idx="1">
                  <c:v>-1.4589803371760255</c:v>
                </c:pt>
                <c:pt idx="2">
                  <c:v>-1.4724210663763859</c:v>
                </c:pt>
                <c:pt idx="3">
                  <c:v>-1.4411230265559103</c:v>
                </c:pt>
                <c:pt idx="4">
                  <c:v>-1.3660371928169714</c:v>
                </c:pt>
                <c:pt idx="5">
                  <c:v>-1.2494450102224621</c:v>
                </c:pt>
                <c:pt idx="6">
                  <c:v>-1.0948890732420249</c:v>
                </c:pt>
                <c:pt idx="7">
                  <c:v>-0.90706548581173196</c:v>
                </c:pt>
                <c:pt idx="8">
                  <c:v>-0.69168117259233319</c:v>
                </c:pt>
                <c:pt idx="9">
                  <c:v>-0.45528047695127799</c:v>
                </c:pt>
                <c:pt idx="10">
                  <c:v>-0.20504631440109578</c:v>
                </c:pt>
                <c:pt idx="11">
                  <c:v>5.1418076653722215E-2</c:v>
                </c:pt>
                <c:pt idx="12">
                  <c:v>0.30632015546821906</c:v>
                </c:pt>
                <c:pt idx="13">
                  <c:v>0.55191485136429319</c:v>
                </c:pt>
                <c:pt idx="14">
                  <c:v>0.7807398937840524</c:v>
                </c:pt>
                <c:pt idx="15">
                  <c:v>0.98584254960463302</c:v>
                </c:pt>
                <c:pt idx="16">
                  <c:v>1.1609908784158764</c:v>
                </c:pt>
                <c:pt idx="17">
                  <c:v>1.3008630868761848</c:v>
                </c:pt>
                <c:pt idx="18">
                  <c:v>1.4012092287102447</c:v>
                </c:pt>
                <c:pt idx="19">
                  <c:v>1.4589803371760255</c:v>
                </c:pt>
                <c:pt idx="20">
                  <c:v>1.4724210663763859</c:v>
                </c:pt>
                <c:pt idx="21">
                  <c:v>1.4411230265559105</c:v>
                </c:pt>
                <c:pt idx="22">
                  <c:v>1.3660371928169721</c:v>
                </c:pt>
                <c:pt idx="23">
                  <c:v>1.2494450102224628</c:v>
                </c:pt>
                <c:pt idx="24">
                  <c:v>1.094889073242026</c:v>
                </c:pt>
                <c:pt idx="25">
                  <c:v>0.90706548581173407</c:v>
                </c:pt>
                <c:pt idx="26">
                  <c:v>0.69168117259233342</c:v>
                </c:pt>
                <c:pt idx="27">
                  <c:v>0.45528047695127821</c:v>
                </c:pt>
                <c:pt idx="28">
                  <c:v>0.20504631440109594</c:v>
                </c:pt>
                <c:pt idx="29">
                  <c:v>-5.1418076653722028E-2</c:v>
                </c:pt>
                <c:pt idx="30">
                  <c:v>-0.30632015546822144</c:v>
                </c:pt>
                <c:pt idx="31">
                  <c:v>-0.55191485136429419</c:v>
                </c:pt>
                <c:pt idx="32">
                  <c:v>-0.7807398937840534</c:v>
                </c:pt>
                <c:pt idx="33">
                  <c:v>-0.98584254960463291</c:v>
                </c:pt>
                <c:pt idx="34">
                  <c:v>-1.1609908784158762</c:v>
                </c:pt>
                <c:pt idx="35">
                  <c:v>-1.3008630868761848</c:v>
                </c:pt>
                <c:pt idx="36">
                  <c:v>-1.4012092287102447</c:v>
                </c:pt>
                <c:pt idx="37">
                  <c:v>-1.4589803371760255</c:v>
                </c:pt>
                <c:pt idx="38">
                  <c:v>-1.4724210663763859</c:v>
                </c:pt>
                <c:pt idx="39">
                  <c:v>-1.4411230265559103</c:v>
                </c:pt>
                <c:pt idx="40">
                  <c:v>-1.3660371928169714</c:v>
                </c:pt>
                <c:pt idx="41">
                  <c:v>-1.2494450102224621</c:v>
                </c:pt>
                <c:pt idx="42">
                  <c:v>-1.0948890732420249</c:v>
                </c:pt>
                <c:pt idx="43">
                  <c:v>-0.90706548581173196</c:v>
                </c:pt>
                <c:pt idx="44">
                  <c:v>-0.69168117259233319</c:v>
                </c:pt>
                <c:pt idx="45">
                  <c:v>-0.45528047695127799</c:v>
                </c:pt>
                <c:pt idx="46">
                  <c:v>-0.20504631440109578</c:v>
                </c:pt>
                <c:pt idx="47">
                  <c:v>5.1418076653722215E-2</c:v>
                </c:pt>
                <c:pt idx="48">
                  <c:v>0.30632015546821906</c:v>
                </c:pt>
                <c:pt idx="49">
                  <c:v>0.55191485136429319</c:v>
                </c:pt>
                <c:pt idx="50">
                  <c:v>0.7807398937840524</c:v>
                </c:pt>
                <c:pt idx="51">
                  <c:v>0.98584254960463302</c:v>
                </c:pt>
                <c:pt idx="52">
                  <c:v>1.1609908784158764</c:v>
                </c:pt>
                <c:pt idx="53">
                  <c:v>1.3008630868761848</c:v>
                </c:pt>
                <c:pt idx="54">
                  <c:v>1.4012092287102447</c:v>
                </c:pt>
                <c:pt idx="55">
                  <c:v>1.4589803371760255</c:v>
                </c:pt>
                <c:pt idx="56">
                  <c:v>1.4724210663763859</c:v>
                </c:pt>
                <c:pt idx="57">
                  <c:v>1.4411230265559105</c:v>
                </c:pt>
                <c:pt idx="58">
                  <c:v>1.3660371928169721</c:v>
                </c:pt>
                <c:pt idx="59">
                  <c:v>1.2494450102224628</c:v>
                </c:pt>
                <c:pt idx="60">
                  <c:v>1.094889073242026</c:v>
                </c:pt>
                <c:pt idx="61">
                  <c:v>0.90706548581173407</c:v>
                </c:pt>
                <c:pt idx="62">
                  <c:v>0.69168117259233342</c:v>
                </c:pt>
                <c:pt idx="63">
                  <c:v>0.45528047695127821</c:v>
                </c:pt>
                <c:pt idx="64">
                  <c:v>0.20504631440109594</c:v>
                </c:pt>
                <c:pt idx="65">
                  <c:v>-5.1418076653722028E-2</c:v>
                </c:pt>
                <c:pt idx="66">
                  <c:v>-0.30632015546822144</c:v>
                </c:pt>
                <c:pt idx="67">
                  <c:v>-0.55191485136429419</c:v>
                </c:pt>
                <c:pt idx="68">
                  <c:v>-0.7807398937840534</c:v>
                </c:pt>
                <c:pt idx="69">
                  <c:v>-0.98584254960463291</c:v>
                </c:pt>
                <c:pt idx="70">
                  <c:v>-1.1609908784158762</c:v>
                </c:pt>
                <c:pt idx="71">
                  <c:v>-1.3008630868761848</c:v>
                </c:pt>
                <c:pt idx="72">
                  <c:v>-1.4012092287102447</c:v>
                </c:pt>
                <c:pt idx="73">
                  <c:v>-1.4589803371760255</c:v>
                </c:pt>
                <c:pt idx="74">
                  <c:v>-1.4724210663763859</c:v>
                </c:pt>
                <c:pt idx="75">
                  <c:v>-1.4411230265559103</c:v>
                </c:pt>
                <c:pt idx="76">
                  <c:v>-1.3660371928169714</c:v>
                </c:pt>
                <c:pt idx="77">
                  <c:v>-1.2494450102224621</c:v>
                </c:pt>
                <c:pt idx="78">
                  <c:v>-1.0948890732420249</c:v>
                </c:pt>
                <c:pt idx="79">
                  <c:v>-0.90706548581173196</c:v>
                </c:pt>
                <c:pt idx="80">
                  <c:v>-0.69168117259233319</c:v>
                </c:pt>
                <c:pt idx="81">
                  <c:v>-0.45528047695127799</c:v>
                </c:pt>
                <c:pt idx="82">
                  <c:v>-0.20504631440109578</c:v>
                </c:pt>
                <c:pt idx="83">
                  <c:v>5.1418076653722215E-2</c:v>
                </c:pt>
                <c:pt idx="84">
                  <c:v>0.30632015546821906</c:v>
                </c:pt>
                <c:pt idx="85">
                  <c:v>0.55191485136429319</c:v>
                </c:pt>
                <c:pt idx="86">
                  <c:v>0.7807398937840524</c:v>
                </c:pt>
                <c:pt idx="87">
                  <c:v>0.98584254960463302</c:v>
                </c:pt>
                <c:pt idx="88">
                  <c:v>1.1609908784158764</c:v>
                </c:pt>
                <c:pt idx="89">
                  <c:v>1.3008630868761848</c:v>
                </c:pt>
                <c:pt idx="90">
                  <c:v>1.4012092287102447</c:v>
                </c:pt>
                <c:pt idx="91">
                  <c:v>1.4589803371760255</c:v>
                </c:pt>
                <c:pt idx="92">
                  <c:v>1.4724210663763859</c:v>
                </c:pt>
                <c:pt idx="93">
                  <c:v>1.4411230265559105</c:v>
                </c:pt>
                <c:pt idx="94">
                  <c:v>1.3660371928169721</c:v>
                </c:pt>
                <c:pt idx="95">
                  <c:v>1.2494450102224628</c:v>
                </c:pt>
                <c:pt idx="96">
                  <c:v>1.094889073242026</c:v>
                </c:pt>
                <c:pt idx="97">
                  <c:v>0.90706548581173407</c:v>
                </c:pt>
                <c:pt idx="98">
                  <c:v>0.69168117259233342</c:v>
                </c:pt>
                <c:pt idx="99">
                  <c:v>0.45528047695127821</c:v>
                </c:pt>
                <c:pt idx="100">
                  <c:v>0.20504631440109594</c:v>
                </c:pt>
                <c:pt idx="101">
                  <c:v>-5.1418076653722028E-2</c:v>
                </c:pt>
                <c:pt idx="102">
                  <c:v>-0.30632015546822144</c:v>
                </c:pt>
                <c:pt idx="103">
                  <c:v>-0.55191485136429419</c:v>
                </c:pt>
                <c:pt idx="104">
                  <c:v>-0.7807398937840534</c:v>
                </c:pt>
                <c:pt idx="105">
                  <c:v>-0.98584254960463291</c:v>
                </c:pt>
                <c:pt idx="106">
                  <c:v>-1.1609908784158762</c:v>
                </c:pt>
                <c:pt idx="107">
                  <c:v>-1.3008630868761848</c:v>
                </c:pt>
                <c:pt idx="108">
                  <c:v>-1.4012092287102444</c:v>
                </c:pt>
              </c:numCache>
            </c:numRef>
          </c:yVal>
          <c:smooth val="1"/>
        </c:ser>
        <c:ser>
          <c:idx val="4"/>
          <c:order val="3"/>
          <c:tx>
            <c:v>Atom 4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Sheet1!$N$4:$N$112</c:f>
              <c:numCache>
                <c:formatCode>General</c:formatCode>
                <c:ptCount val="109"/>
                <c:pt idx="0">
                  <c:v>-1.4012092287102449</c:v>
                </c:pt>
                <c:pt idx="1">
                  <c:v>-1.3008630868761852</c:v>
                </c:pt>
                <c:pt idx="2">
                  <c:v>-1.1609908784158769</c:v>
                </c:pt>
                <c:pt idx="3">
                  <c:v>-0.98584254960463258</c:v>
                </c:pt>
                <c:pt idx="4">
                  <c:v>-0.78073989378405284</c:v>
                </c:pt>
                <c:pt idx="5">
                  <c:v>-0.55191485136429386</c:v>
                </c:pt>
                <c:pt idx="6">
                  <c:v>-0.30632015546822106</c:v>
                </c:pt>
                <c:pt idx="7">
                  <c:v>-5.1418076653722944E-2</c:v>
                </c:pt>
                <c:pt idx="8">
                  <c:v>0.20504631440109505</c:v>
                </c:pt>
                <c:pt idx="9">
                  <c:v>0.45528047695127732</c:v>
                </c:pt>
                <c:pt idx="10">
                  <c:v>0.69168117259233253</c:v>
                </c:pt>
                <c:pt idx="11">
                  <c:v>0.9070654858117313</c:v>
                </c:pt>
                <c:pt idx="12">
                  <c:v>1.0948890732420236</c:v>
                </c:pt>
                <c:pt idx="13">
                  <c:v>1.2494450102224617</c:v>
                </c:pt>
                <c:pt idx="14">
                  <c:v>1.3660371928169712</c:v>
                </c:pt>
                <c:pt idx="15">
                  <c:v>1.4411230265559105</c:v>
                </c:pt>
                <c:pt idx="16">
                  <c:v>1.4724210663763859</c:v>
                </c:pt>
                <c:pt idx="17">
                  <c:v>1.4589803371760255</c:v>
                </c:pt>
                <c:pt idx="18">
                  <c:v>1.4012092287102449</c:v>
                </c:pt>
                <c:pt idx="19">
                  <c:v>1.3008630868761855</c:v>
                </c:pt>
                <c:pt idx="20">
                  <c:v>1.1609908784158771</c:v>
                </c:pt>
                <c:pt idx="21">
                  <c:v>0.98584254960463369</c:v>
                </c:pt>
                <c:pt idx="22">
                  <c:v>0.78073989378405417</c:v>
                </c:pt>
                <c:pt idx="23">
                  <c:v>0.55191485136429519</c:v>
                </c:pt>
                <c:pt idx="24">
                  <c:v>0.3063201554682225</c:v>
                </c:pt>
                <c:pt idx="25">
                  <c:v>5.1418076653725733E-2</c:v>
                </c:pt>
                <c:pt idx="26">
                  <c:v>-0.20504631440109489</c:v>
                </c:pt>
                <c:pt idx="27">
                  <c:v>-0.45528047695127716</c:v>
                </c:pt>
                <c:pt idx="28">
                  <c:v>-0.69168117259233242</c:v>
                </c:pt>
                <c:pt idx="29">
                  <c:v>-0.90706548581173119</c:v>
                </c:pt>
                <c:pt idx="30">
                  <c:v>-1.0948890732420253</c:v>
                </c:pt>
                <c:pt idx="31">
                  <c:v>-1.2494450102224623</c:v>
                </c:pt>
                <c:pt idx="32">
                  <c:v>-1.3660371928169717</c:v>
                </c:pt>
                <c:pt idx="33">
                  <c:v>-1.4411230265559105</c:v>
                </c:pt>
                <c:pt idx="34">
                  <c:v>-1.4724210663763859</c:v>
                </c:pt>
                <c:pt idx="35">
                  <c:v>-1.4589803371760255</c:v>
                </c:pt>
                <c:pt idx="36">
                  <c:v>-1.4012092287102449</c:v>
                </c:pt>
                <c:pt idx="37">
                  <c:v>-1.3008630868761852</c:v>
                </c:pt>
                <c:pt idx="38">
                  <c:v>-1.1609908784158769</c:v>
                </c:pt>
                <c:pt idx="39">
                  <c:v>-0.98584254960463258</c:v>
                </c:pt>
                <c:pt idx="40">
                  <c:v>-0.78073989378405284</c:v>
                </c:pt>
                <c:pt idx="41">
                  <c:v>-0.55191485136429386</c:v>
                </c:pt>
                <c:pt idx="42">
                  <c:v>-0.30632015546822106</c:v>
                </c:pt>
                <c:pt idx="43">
                  <c:v>-5.1418076653722944E-2</c:v>
                </c:pt>
                <c:pt idx="44">
                  <c:v>0.20504631440109505</c:v>
                </c:pt>
                <c:pt idx="45">
                  <c:v>0.45528047695127732</c:v>
                </c:pt>
                <c:pt idx="46">
                  <c:v>0.69168117259233253</c:v>
                </c:pt>
                <c:pt idx="47">
                  <c:v>0.9070654858117313</c:v>
                </c:pt>
                <c:pt idx="48">
                  <c:v>1.0948890732420236</c:v>
                </c:pt>
                <c:pt idx="49">
                  <c:v>1.2494450102224617</c:v>
                </c:pt>
                <c:pt idx="50">
                  <c:v>1.3660371928169712</c:v>
                </c:pt>
                <c:pt idx="51">
                  <c:v>1.4411230265559105</c:v>
                </c:pt>
                <c:pt idx="52">
                  <c:v>1.4724210663763859</c:v>
                </c:pt>
                <c:pt idx="53">
                  <c:v>1.4589803371760255</c:v>
                </c:pt>
                <c:pt idx="54">
                  <c:v>1.4012092287102449</c:v>
                </c:pt>
                <c:pt idx="55">
                  <c:v>1.3008630868761855</c:v>
                </c:pt>
                <c:pt idx="56">
                  <c:v>1.1609908784158771</c:v>
                </c:pt>
                <c:pt idx="57">
                  <c:v>0.98584254960463369</c:v>
                </c:pt>
                <c:pt idx="58">
                  <c:v>0.78073989378405417</c:v>
                </c:pt>
                <c:pt idx="59">
                  <c:v>0.55191485136429519</c:v>
                </c:pt>
                <c:pt idx="60">
                  <c:v>0.3063201554682225</c:v>
                </c:pt>
                <c:pt idx="61">
                  <c:v>5.1418076653725733E-2</c:v>
                </c:pt>
                <c:pt idx="62">
                  <c:v>-0.20504631440109489</c:v>
                </c:pt>
                <c:pt idx="63">
                  <c:v>-0.45528047695127716</c:v>
                </c:pt>
                <c:pt idx="64">
                  <c:v>-0.69168117259233242</c:v>
                </c:pt>
                <c:pt idx="65">
                  <c:v>-0.90706548581173119</c:v>
                </c:pt>
                <c:pt idx="66">
                  <c:v>-1.0948890732420253</c:v>
                </c:pt>
                <c:pt idx="67">
                  <c:v>-1.2494450102224623</c:v>
                </c:pt>
                <c:pt idx="68">
                  <c:v>-1.3660371928169717</c:v>
                </c:pt>
                <c:pt idx="69">
                  <c:v>-1.4411230265559105</c:v>
                </c:pt>
                <c:pt idx="70">
                  <c:v>-1.4724210663763859</c:v>
                </c:pt>
                <c:pt idx="71">
                  <c:v>-1.4589803371760255</c:v>
                </c:pt>
                <c:pt idx="72">
                  <c:v>-1.4012092287102449</c:v>
                </c:pt>
                <c:pt idx="73">
                  <c:v>-1.3008630868761852</c:v>
                </c:pt>
                <c:pt idx="74">
                  <c:v>-1.1609908784158769</c:v>
                </c:pt>
                <c:pt idx="75">
                  <c:v>-0.98584254960463258</c:v>
                </c:pt>
                <c:pt idx="76">
                  <c:v>-0.78073989378405284</c:v>
                </c:pt>
                <c:pt idx="77">
                  <c:v>-0.55191485136429386</c:v>
                </c:pt>
                <c:pt idx="78">
                  <c:v>-0.30632015546822106</c:v>
                </c:pt>
                <c:pt idx="79">
                  <c:v>-5.1418076653722944E-2</c:v>
                </c:pt>
                <c:pt idx="80">
                  <c:v>0.20504631440109505</c:v>
                </c:pt>
                <c:pt idx="81">
                  <c:v>0.45528047695127732</c:v>
                </c:pt>
                <c:pt idx="82">
                  <c:v>0.69168117259233253</c:v>
                </c:pt>
                <c:pt idx="83">
                  <c:v>0.9070654858117313</c:v>
                </c:pt>
                <c:pt idx="84">
                  <c:v>1.0948890732420236</c:v>
                </c:pt>
                <c:pt idx="85">
                  <c:v>1.2494450102224617</c:v>
                </c:pt>
                <c:pt idx="86">
                  <c:v>1.3660371928169712</c:v>
                </c:pt>
                <c:pt idx="87">
                  <c:v>1.4411230265559105</c:v>
                </c:pt>
                <c:pt idx="88">
                  <c:v>1.4724210663763859</c:v>
                </c:pt>
                <c:pt idx="89">
                  <c:v>1.4589803371760255</c:v>
                </c:pt>
                <c:pt idx="90">
                  <c:v>1.4012092287102449</c:v>
                </c:pt>
                <c:pt idx="91">
                  <c:v>1.3008630868761855</c:v>
                </c:pt>
                <c:pt idx="92">
                  <c:v>1.1609908784158771</c:v>
                </c:pt>
                <c:pt idx="93">
                  <c:v>0.98584254960463369</c:v>
                </c:pt>
                <c:pt idx="94">
                  <c:v>0.78073989378405417</c:v>
                </c:pt>
                <c:pt idx="95">
                  <c:v>0.55191485136429519</c:v>
                </c:pt>
                <c:pt idx="96">
                  <c:v>0.3063201554682225</c:v>
                </c:pt>
                <c:pt idx="97">
                  <c:v>5.1418076653725733E-2</c:v>
                </c:pt>
                <c:pt idx="98">
                  <c:v>-0.20504631440109489</c:v>
                </c:pt>
                <c:pt idx="99">
                  <c:v>-0.45528047695127716</c:v>
                </c:pt>
                <c:pt idx="100">
                  <c:v>-0.69168117259233242</c:v>
                </c:pt>
                <c:pt idx="101">
                  <c:v>-0.90706548581173119</c:v>
                </c:pt>
                <c:pt idx="102">
                  <c:v>-1.0948890732420253</c:v>
                </c:pt>
                <c:pt idx="103">
                  <c:v>-1.2494450102224623</c:v>
                </c:pt>
                <c:pt idx="104">
                  <c:v>-1.3660371928169717</c:v>
                </c:pt>
                <c:pt idx="105">
                  <c:v>-1.4411230265559105</c:v>
                </c:pt>
                <c:pt idx="106">
                  <c:v>-1.4724210663763859</c:v>
                </c:pt>
                <c:pt idx="107">
                  <c:v>-1.4589803371760255</c:v>
                </c:pt>
                <c:pt idx="108">
                  <c:v>-1.4012092287102449</c:v>
                </c:pt>
              </c:numCache>
            </c:numRef>
          </c:yVal>
          <c:smooth val="1"/>
        </c:ser>
        <c:ser>
          <c:idx val="5"/>
          <c:order val="4"/>
          <c:tx>
            <c:v>Atom 5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Sheet1!$O$4:$O$112</c:f>
              <c:numCache>
                <c:formatCode>General</c:formatCode>
                <c:ptCount val="109"/>
                <c:pt idx="0">
                  <c:v>-1.4012092287102449</c:v>
                </c:pt>
                <c:pt idx="1">
                  <c:v>-1.3008630868761852</c:v>
                </c:pt>
                <c:pt idx="2">
                  <c:v>-1.1609908784158769</c:v>
                </c:pt>
                <c:pt idx="3">
                  <c:v>-0.98584254960463258</c:v>
                </c:pt>
                <c:pt idx="4">
                  <c:v>-0.78073989378405284</c:v>
                </c:pt>
                <c:pt idx="5">
                  <c:v>-0.55191485136429386</c:v>
                </c:pt>
                <c:pt idx="6">
                  <c:v>-0.30632015546822106</c:v>
                </c:pt>
                <c:pt idx="7">
                  <c:v>-5.1418076653722944E-2</c:v>
                </c:pt>
                <c:pt idx="8">
                  <c:v>0.20504631440109505</c:v>
                </c:pt>
                <c:pt idx="9">
                  <c:v>0.45528047695127732</c:v>
                </c:pt>
                <c:pt idx="10">
                  <c:v>0.69168117259233253</c:v>
                </c:pt>
                <c:pt idx="11">
                  <c:v>0.9070654858117313</c:v>
                </c:pt>
                <c:pt idx="12">
                  <c:v>1.0948890732420236</c:v>
                </c:pt>
                <c:pt idx="13">
                  <c:v>1.2494450102224617</c:v>
                </c:pt>
                <c:pt idx="14">
                  <c:v>1.3660371928169712</c:v>
                </c:pt>
                <c:pt idx="15">
                  <c:v>1.4411230265559105</c:v>
                </c:pt>
                <c:pt idx="16">
                  <c:v>1.4724210663763859</c:v>
                </c:pt>
                <c:pt idx="17">
                  <c:v>1.4589803371760255</c:v>
                </c:pt>
                <c:pt idx="18">
                  <c:v>1.4012092287102449</c:v>
                </c:pt>
                <c:pt idx="19">
                  <c:v>1.3008630868761855</c:v>
                </c:pt>
                <c:pt idx="20">
                  <c:v>1.1609908784158771</c:v>
                </c:pt>
                <c:pt idx="21">
                  <c:v>0.98584254960463369</c:v>
                </c:pt>
                <c:pt idx="22">
                  <c:v>0.78073989378405417</c:v>
                </c:pt>
                <c:pt idx="23">
                  <c:v>0.55191485136429519</c:v>
                </c:pt>
                <c:pt idx="24">
                  <c:v>0.3063201554682225</c:v>
                </c:pt>
                <c:pt idx="25">
                  <c:v>5.1418076653725733E-2</c:v>
                </c:pt>
                <c:pt idx="26">
                  <c:v>-0.20504631440109489</c:v>
                </c:pt>
                <c:pt idx="27">
                  <c:v>-0.45528047695127716</c:v>
                </c:pt>
                <c:pt idx="28">
                  <c:v>-0.69168117259233242</c:v>
                </c:pt>
                <c:pt idx="29">
                  <c:v>-0.90706548581173119</c:v>
                </c:pt>
                <c:pt idx="30">
                  <c:v>-1.0948890732420253</c:v>
                </c:pt>
                <c:pt idx="31">
                  <c:v>-1.2494450102224623</c:v>
                </c:pt>
                <c:pt idx="32">
                  <c:v>-1.3660371928169717</c:v>
                </c:pt>
                <c:pt idx="33">
                  <c:v>-1.4411230265559105</c:v>
                </c:pt>
                <c:pt idx="34">
                  <c:v>-1.4724210663763859</c:v>
                </c:pt>
                <c:pt idx="35">
                  <c:v>-1.4589803371760255</c:v>
                </c:pt>
                <c:pt idx="36">
                  <c:v>-1.4012092287102449</c:v>
                </c:pt>
                <c:pt idx="37">
                  <c:v>-1.3008630868761852</c:v>
                </c:pt>
                <c:pt idx="38">
                  <c:v>-1.1609908784158769</c:v>
                </c:pt>
                <c:pt idx="39">
                  <c:v>-0.98584254960463258</c:v>
                </c:pt>
                <c:pt idx="40">
                  <c:v>-0.78073989378405284</c:v>
                </c:pt>
                <c:pt idx="41">
                  <c:v>-0.55191485136429386</c:v>
                </c:pt>
                <c:pt idx="42">
                  <c:v>-0.30632015546822106</c:v>
                </c:pt>
                <c:pt idx="43">
                  <c:v>-5.1418076653722944E-2</c:v>
                </c:pt>
                <c:pt idx="44">
                  <c:v>0.20504631440109505</c:v>
                </c:pt>
                <c:pt idx="45">
                  <c:v>0.45528047695127732</c:v>
                </c:pt>
                <c:pt idx="46">
                  <c:v>0.69168117259233253</c:v>
                </c:pt>
                <c:pt idx="47">
                  <c:v>0.9070654858117313</c:v>
                </c:pt>
                <c:pt idx="48">
                  <c:v>1.0948890732420236</c:v>
                </c:pt>
                <c:pt idx="49">
                  <c:v>1.2494450102224617</c:v>
                </c:pt>
                <c:pt idx="50">
                  <c:v>1.3660371928169712</c:v>
                </c:pt>
                <c:pt idx="51">
                  <c:v>1.4411230265559105</c:v>
                </c:pt>
                <c:pt idx="52">
                  <c:v>1.4724210663763859</c:v>
                </c:pt>
                <c:pt idx="53">
                  <c:v>1.4589803371760255</c:v>
                </c:pt>
                <c:pt idx="54">
                  <c:v>1.4012092287102449</c:v>
                </c:pt>
                <c:pt idx="55">
                  <c:v>1.3008630868761855</c:v>
                </c:pt>
                <c:pt idx="56">
                  <c:v>1.1609908784158771</c:v>
                </c:pt>
                <c:pt idx="57">
                  <c:v>0.98584254960463369</c:v>
                </c:pt>
                <c:pt idx="58">
                  <c:v>0.78073989378405417</c:v>
                </c:pt>
                <c:pt idx="59">
                  <c:v>0.55191485136429519</c:v>
                </c:pt>
                <c:pt idx="60">
                  <c:v>0.3063201554682225</c:v>
                </c:pt>
                <c:pt idx="61">
                  <c:v>5.1418076653725733E-2</c:v>
                </c:pt>
                <c:pt idx="62">
                  <c:v>-0.20504631440109489</c:v>
                </c:pt>
                <c:pt idx="63">
                  <c:v>-0.45528047695127716</c:v>
                </c:pt>
                <c:pt idx="64">
                  <c:v>-0.69168117259233242</c:v>
                </c:pt>
                <c:pt idx="65">
                  <c:v>-0.90706548581173119</c:v>
                </c:pt>
                <c:pt idx="66">
                  <c:v>-1.0948890732420253</c:v>
                </c:pt>
                <c:pt idx="67">
                  <c:v>-1.2494450102224623</c:v>
                </c:pt>
                <c:pt idx="68">
                  <c:v>-1.3660371928169717</c:v>
                </c:pt>
                <c:pt idx="69">
                  <c:v>-1.4411230265559105</c:v>
                </c:pt>
                <c:pt idx="70">
                  <c:v>-1.4724210663763859</c:v>
                </c:pt>
                <c:pt idx="71">
                  <c:v>-1.4589803371760255</c:v>
                </c:pt>
                <c:pt idx="72">
                  <c:v>-1.4012092287102449</c:v>
                </c:pt>
                <c:pt idx="73">
                  <c:v>-1.3008630868761852</c:v>
                </c:pt>
                <c:pt idx="74">
                  <c:v>-1.1609908784158769</c:v>
                </c:pt>
                <c:pt idx="75">
                  <c:v>-0.98584254960463258</c:v>
                </c:pt>
                <c:pt idx="76">
                  <c:v>-0.78073989378405284</c:v>
                </c:pt>
                <c:pt idx="77">
                  <c:v>-0.55191485136429386</c:v>
                </c:pt>
                <c:pt idx="78">
                  <c:v>-0.30632015546822106</c:v>
                </c:pt>
                <c:pt idx="79">
                  <c:v>-5.1418076653722944E-2</c:v>
                </c:pt>
                <c:pt idx="80">
                  <c:v>0.20504631440109505</c:v>
                </c:pt>
                <c:pt idx="81">
                  <c:v>0.45528047695127732</c:v>
                </c:pt>
                <c:pt idx="82">
                  <c:v>0.69168117259233253</c:v>
                </c:pt>
                <c:pt idx="83">
                  <c:v>0.9070654858117313</c:v>
                </c:pt>
                <c:pt idx="84">
                  <c:v>1.0948890732420236</c:v>
                </c:pt>
                <c:pt idx="85">
                  <c:v>1.2494450102224617</c:v>
                </c:pt>
                <c:pt idx="86">
                  <c:v>1.3660371928169712</c:v>
                </c:pt>
                <c:pt idx="87">
                  <c:v>1.4411230265559105</c:v>
                </c:pt>
                <c:pt idx="88">
                  <c:v>1.4724210663763859</c:v>
                </c:pt>
                <c:pt idx="89">
                  <c:v>1.4589803371760255</c:v>
                </c:pt>
                <c:pt idx="90">
                  <c:v>1.4012092287102449</c:v>
                </c:pt>
                <c:pt idx="91">
                  <c:v>1.3008630868761855</c:v>
                </c:pt>
                <c:pt idx="92">
                  <c:v>1.1609908784158771</c:v>
                </c:pt>
                <c:pt idx="93">
                  <c:v>0.98584254960463369</c:v>
                </c:pt>
                <c:pt idx="94">
                  <c:v>0.78073989378405417</c:v>
                </c:pt>
                <c:pt idx="95">
                  <c:v>0.55191485136429519</c:v>
                </c:pt>
                <c:pt idx="96">
                  <c:v>0.3063201554682225</c:v>
                </c:pt>
                <c:pt idx="97">
                  <c:v>5.1418076653725733E-2</c:v>
                </c:pt>
                <c:pt idx="98">
                  <c:v>-0.20504631440109489</c:v>
                </c:pt>
                <c:pt idx="99">
                  <c:v>-0.45528047695127716</c:v>
                </c:pt>
                <c:pt idx="100">
                  <c:v>-0.69168117259233242</c:v>
                </c:pt>
                <c:pt idx="101">
                  <c:v>-0.90706548581173119</c:v>
                </c:pt>
                <c:pt idx="102">
                  <c:v>-1.0948890732420253</c:v>
                </c:pt>
                <c:pt idx="103">
                  <c:v>-1.2494450102224623</c:v>
                </c:pt>
                <c:pt idx="104">
                  <c:v>-1.3660371928169717</c:v>
                </c:pt>
                <c:pt idx="105">
                  <c:v>-1.4411230265559105</c:v>
                </c:pt>
                <c:pt idx="106">
                  <c:v>-1.4724210663763859</c:v>
                </c:pt>
                <c:pt idx="107">
                  <c:v>-1.4589803371760255</c:v>
                </c:pt>
                <c:pt idx="108">
                  <c:v>-1.4012092287102449</c:v>
                </c:pt>
              </c:numCache>
            </c:numRef>
          </c:yVal>
          <c:smooth val="1"/>
        </c:ser>
        <c:ser>
          <c:idx val="6"/>
          <c:order val="5"/>
          <c:tx>
            <c:v>Atom 6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Sheet1!$P$4:$P$112</c:f>
              <c:numCache>
                <c:formatCode>General</c:formatCode>
                <c:ptCount val="109"/>
                <c:pt idx="0">
                  <c:v>-1.4012092287102447</c:v>
                </c:pt>
                <c:pt idx="1">
                  <c:v>-1.4589803371760255</c:v>
                </c:pt>
                <c:pt idx="2">
                  <c:v>-1.4724210663763859</c:v>
                </c:pt>
                <c:pt idx="3">
                  <c:v>-1.4411230265559103</c:v>
                </c:pt>
                <c:pt idx="4">
                  <c:v>-1.3660371928169714</c:v>
                </c:pt>
                <c:pt idx="5">
                  <c:v>-1.2494450102224621</c:v>
                </c:pt>
                <c:pt idx="6">
                  <c:v>-1.0948890732420249</c:v>
                </c:pt>
                <c:pt idx="7">
                  <c:v>-0.90706548581173196</c:v>
                </c:pt>
                <c:pt idx="8">
                  <c:v>-0.69168117259233319</c:v>
                </c:pt>
                <c:pt idx="9">
                  <c:v>-0.45528047695127799</c:v>
                </c:pt>
                <c:pt idx="10">
                  <c:v>-0.20504631440109578</c:v>
                </c:pt>
                <c:pt idx="11">
                  <c:v>5.1418076653722215E-2</c:v>
                </c:pt>
                <c:pt idx="12">
                  <c:v>0.30632015546821906</c:v>
                </c:pt>
                <c:pt idx="13">
                  <c:v>0.55191485136429319</c:v>
                </c:pt>
                <c:pt idx="14">
                  <c:v>0.7807398937840524</c:v>
                </c:pt>
                <c:pt idx="15">
                  <c:v>0.98584254960463302</c:v>
                </c:pt>
                <c:pt idx="16">
                  <c:v>1.1609908784158764</c:v>
                </c:pt>
                <c:pt idx="17">
                  <c:v>1.3008630868761848</c:v>
                </c:pt>
                <c:pt idx="18">
                  <c:v>1.4012092287102447</c:v>
                </c:pt>
                <c:pt idx="19">
                  <c:v>1.4589803371760255</c:v>
                </c:pt>
                <c:pt idx="20">
                  <c:v>1.4724210663763859</c:v>
                </c:pt>
                <c:pt idx="21">
                  <c:v>1.4411230265559105</c:v>
                </c:pt>
                <c:pt idx="22">
                  <c:v>1.3660371928169721</c:v>
                </c:pt>
                <c:pt idx="23">
                  <c:v>1.2494450102224628</c:v>
                </c:pt>
                <c:pt idx="24">
                  <c:v>1.094889073242026</c:v>
                </c:pt>
                <c:pt idx="25">
                  <c:v>0.90706548581173407</c:v>
                </c:pt>
                <c:pt idx="26">
                  <c:v>0.69168117259233342</c:v>
                </c:pt>
                <c:pt idx="27">
                  <c:v>0.45528047695127821</c:v>
                </c:pt>
                <c:pt idx="28">
                  <c:v>0.20504631440109594</c:v>
                </c:pt>
                <c:pt idx="29">
                  <c:v>-5.1418076653722028E-2</c:v>
                </c:pt>
                <c:pt idx="30">
                  <c:v>-0.30632015546822144</c:v>
                </c:pt>
                <c:pt idx="31">
                  <c:v>-0.55191485136429419</c:v>
                </c:pt>
                <c:pt idx="32">
                  <c:v>-0.7807398937840534</c:v>
                </c:pt>
                <c:pt idx="33">
                  <c:v>-0.98584254960463291</c:v>
                </c:pt>
                <c:pt idx="34">
                  <c:v>-1.1609908784158762</c:v>
                </c:pt>
                <c:pt idx="35">
                  <c:v>-1.3008630868761848</c:v>
                </c:pt>
                <c:pt idx="36">
                  <c:v>-1.4012092287102447</c:v>
                </c:pt>
                <c:pt idx="37">
                  <c:v>-1.4589803371760255</c:v>
                </c:pt>
                <c:pt idx="38">
                  <c:v>-1.4724210663763859</c:v>
                </c:pt>
                <c:pt idx="39">
                  <c:v>-1.4411230265559103</c:v>
                </c:pt>
                <c:pt idx="40">
                  <c:v>-1.3660371928169714</c:v>
                </c:pt>
                <c:pt idx="41">
                  <c:v>-1.2494450102224621</c:v>
                </c:pt>
                <c:pt idx="42">
                  <c:v>-1.0948890732420249</c:v>
                </c:pt>
                <c:pt idx="43">
                  <c:v>-0.90706548581173196</c:v>
                </c:pt>
                <c:pt idx="44">
                  <c:v>-0.69168117259233319</c:v>
                </c:pt>
                <c:pt idx="45">
                  <c:v>-0.45528047695127799</c:v>
                </c:pt>
                <c:pt idx="46">
                  <c:v>-0.20504631440109578</c:v>
                </c:pt>
                <c:pt idx="47">
                  <c:v>5.1418076653722215E-2</c:v>
                </c:pt>
                <c:pt idx="48">
                  <c:v>0.30632015546821906</c:v>
                </c:pt>
                <c:pt idx="49">
                  <c:v>0.55191485136429319</c:v>
                </c:pt>
                <c:pt idx="50">
                  <c:v>0.7807398937840524</c:v>
                </c:pt>
                <c:pt idx="51">
                  <c:v>0.98584254960463302</c:v>
                </c:pt>
                <c:pt idx="52">
                  <c:v>1.1609908784158764</c:v>
                </c:pt>
                <c:pt idx="53">
                  <c:v>1.3008630868761848</c:v>
                </c:pt>
                <c:pt idx="54">
                  <c:v>1.4012092287102447</c:v>
                </c:pt>
                <c:pt idx="55">
                  <c:v>1.4589803371760255</c:v>
                </c:pt>
                <c:pt idx="56">
                  <c:v>1.4724210663763859</c:v>
                </c:pt>
                <c:pt idx="57">
                  <c:v>1.4411230265559105</c:v>
                </c:pt>
                <c:pt idx="58">
                  <c:v>1.3660371928169721</c:v>
                </c:pt>
                <c:pt idx="59">
                  <c:v>1.2494450102224628</c:v>
                </c:pt>
                <c:pt idx="60">
                  <c:v>1.094889073242026</c:v>
                </c:pt>
                <c:pt idx="61">
                  <c:v>0.90706548581173407</c:v>
                </c:pt>
                <c:pt idx="62">
                  <c:v>0.69168117259233342</c:v>
                </c:pt>
                <c:pt idx="63">
                  <c:v>0.45528047695127821</c:v>
                </c:pt>
                <c:pt idx="64">
                  <c:v>0.20504631440109594</c:v>
                </c:pt>
                <c:pt idx="65">
                  <c:v>-5.1418076653722028E-2</c:v>
                </c:pt>
                <c:pt idx="66">
                  <c:v>-0.30632015546822144</c:v>
                </c:pt>
                <c:pt idx="67">
                  <c:v>-0.55191485136429419</c:v>
                </c:pt>
                <c:pt idx="68">
                  <c:v>-0.7807398937840534</c:v>
                </c:pt>
                <c:pt idx="69">
                  <c:v>-0.98584254960463291</c:v>
                </c:pt>
                <c:pt idx="70">
                  <c:v>-1.1609908784158762</c:v>
                </c:pt>
                <c:pt idx="71">
                  <c:v>-1.3008630868761848</c:v>
                </c:pt>
                <c:pt idx="72">
                  <c:v>-1.4012092287102447</c:v>
                </c:pt>
                <c:pt idx="73">
                  <c:v>-1.4589803371760255</c:v>
                </c:pt>
                <c:pt idx="74">
                  <c:v>-1.4724210663763859</c:v>
                </c:pt>
                <c:pt idx="75">
                  <c:v>-1.4411230265559103</c:v>
                </c:pt>
                <c:pt idx="76">
                  <c:v>-1.3660371928169714</c:v>
                </c:pt>
                <c:pt idx="77">
                  <c:v>-1.2494450102224621</c:v>
                </c:pt>
                <c:pt idx="78">
                  <c:v>-1.0948890732420249</c:v>
                </c:pt>
                <c:pt idx="79">
                  <c:v>-0.90706548581173196</c:v>
                </c:pt>
                <c:pt idx="80">
                  <c:v>-0.69168117259233319</c:v>
                </c:pt>
                <c:pt idx="81">
                  <c:v>-0.45528047695127799</c:v>
                </c:pt>
                <c:pt idx="82">
                  <c:v>-0.20504631440109578</c:v>
                </c:pt>
                <c:pt idx="83">
                  <c:v>5.1418076653722215E-2</c:v>
                </c:pt>
                <c:pt idx="84">
                  <c:v>0.30632015546821906</c:v>
                </c:pt>
                <c:pt idx="85">
                  <c:v>0.55191485136429319</c:v>
                </c:pt>
                <c:pt idx="86">
                  <c:v>0.7807398937840524</c:v>
                </c:pt>
                <c:pt idx="87">
                  <c:v>0.98584254960463302</c:v>
                </c:pt>
                <c:pt idx="88">
                  <c:v>1.1609908784158764</c:v>
                </c:pt>
                <c:pt idx="89">
                  <c:v>1.3008630868761848</c:v>
                </c:pt>
                <c:pt idx="90">
                  <c:v>1.4012092287102447</c:v>
                </c:pt>
                <c:pt idx="91">
                  <c:v>1.4589803371760255</c:v>
                </c:pt>
                <c:pt idx="92">
                  <c:v>1.4724210663763859</c:v>
                </c:pt>
                <c:pt idx="93">
                  <c:v>1.4411230265559105</c:v>
                </c:pt>
                <c:pt idx="94">
                  <c:v>1.3660371928169721</c:v>
                </c:pt>
                <c:pt idx="95">
                  <c:v>1.2494450102224628</c:v>
                </c:pt>
                <c:pt idx="96">
                  <c:v>1.094889073242026</c:v>
                </c:pt>
                <c:pt idx="97">
                  <c:v>0.90706548581173407</c:v>
                </c:pt>
                <c:pt idx="98">
                  <c:v>0.69168117259233342</c:v>
                </c:pt>
                <c:pt idx="99">
                  <c:v>0.45528047695127821</c:v>
                </c:pt>
                <c:pt idx="100">
                  <c:v>0.20504631440109594</c:v>
                </c:pt>
                <c:pt idx="101">
                  <c:v>-5.1418076653722028E-2</c:v>
                </c:pt>
                <c:pt idx="102">
                  <c:v>-0.30632015546822144</c:v>
                </c:pt>
                <c:pt idx="103">
                  <c:v>-0.55191485136429419</c:v>
                </c:pt>
                <c:pt idx="104">
                  <c:v>-0.7807398937840534</c:v>
                </c:pt>
                <c:pt idx="105">
                  <c:v>-0.98584254960463291</c:v>
                </c:pt>
                <c:pt idx="106">
                  <c:v>-1.1609908784158762</c:v>
                </c:pt>
                <c:pt idx="107">
                  <c:v>-1.3008630868761848</c:v>
                </c:pt>
                <c:pt idx="108">
                  <c:v>-1.4012092287102444</c:v>
                </c:pt>
              </c:numCache>
            </c:numRef>
          </c:yVal>
          <c:smooth val="1"/>
        </c:ser>
        <c:ser>
          <c:idx val="7"/>
          <c:order val="6"/>
          <c:tx>
            <c:v>Atom 7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Sheet1!$Q$4:$Q$112</c:f>
              <c:numCache>
                <c:formatCode>General</c:formatCode>
                <c:ptCount val="109"/>
                <c:pt idx="0">
                  <c:v>1.4012092287102449</c:v>
                </c:pt>
                <c:pt idx="1">
                  <c:v>1.3008630868761852</c:v>
                </c:pt>
                <c:pt idx="2">
                  <c:v>1.1609908784158764</c:v>
                </c:pt>
                <c:pt idx="3">
                  <c:v>0.98584254960463291</c:v>
                </c:pt>
                <c:pt idx="4">
                  <c:v>0.78073989378405273</c:v>
                </c:pt>
                <c:pt idx="5">
                  <c:v>0.55191485136429363</c:v>
                </c:pt>
                <c:pt idx="6">
                  <c:v>0.30632015546822089</c:v>
                </c:pt>
                <c:pt idx="7">
                  <c:v>5.1418076653723409E-2</c:v>
                </c:pt>
                <c:pt idx="8">
                  <c:v>-0.20504631440109525</c:v>
                </c:pt>
                <c:pt idx="9">
                  <c:v>-0.45528047695127749</c:v>
                </c:pt>
                <c:pt idx="10">
                  <c:v>-0.69168117259233275</c:v>
                </c:pt>
                <c:pt idx="11">
                  <c:v>-0.90706548581173196</c:v>
                </c:pt>
                <c:pt idx="12">
                  <c:v>-1.094889073242024</c:v>
                </c:pt>
                <c:pt idx="13">
                  <c:v>-1.2494450102224619</c:v>
                </c:pt>
                <c:pt idx="14">
                  <c:v>-1.3660371928169714</c:v>
                </c:pt>
                <c:pt idx="15">
                  <c:v>-1.4411230265559105</c:v>
                </c:pt>
                <c:pt idx="16">
                  <c:v>-1.4724210663763859</c:v>
                </c:pt>
                <c:pt idx="17">
                  <c:v>-1.4589803371760255</c:v>
                </c:pt>
                <c:pt idx="18">
                  <c:v>-1.4012092287102449</c:v>
                </c:pt>
                <c:pt idx="19">
                  <c:v>-1.3008630868761852</c:v>
                </c:pt>
                <c:pt idx="20">
                  <c:v>-1.1609908784158769</c:v>
                </c:pt>
                <c:pt idx="21">
                  <c:v>-0.98584254960463258</c:v>
                </c:pt>
                <c:pt idx="22">
                  <c:v>-0.78073989378405284</c:v>
                </c:pt>
                <c:pt idx="23">
                  <c:v>-0.55191485136429386</c:v>
                </c:pt>
                <c:pt idx="24">
                  <c:v>-0.30632015546822106</c:v>
                </c:pt>
                <c:pt idx="25">
                  <c:v>-5.1418076653724248E-2</c:v>
                </c:pt>
                <c:pt idx="26">
                  <c:v>0.20504631440109505</c:v>
                </c:pt>
                <c:pt idx="27">
                  <c:v>0.45528047695127732</c:v>
                </c:pt>
                <c:pt idx="28">
                  <c:v>0.69168117259233253</c:v>
                </c:pt>
                <c:pt idx="29">
                  <c:v>0.9070654858117313</c:v>
                </c:pt>
                <c:pt idx="30">
                  <c:v>1.0948890732420244</c:v>
                </c:pt>
                <c:pt idx="31">
                  <c:v>1.2494450102224617</c:v>
                </c:pt>
                <c:pt idx="32">
                  <c:v>1.3660371928169712</c:v>
                </c:pt>
                <c:pt idx="33">
                  <c:v>1.4411230265559101</c:v>
                </c:pt>
                <c:pt idx="34">
                  <c:v>1.4724210663763859</c:v>
                </c:pt>
                <c:pt idx="35">
                  <c:v>1.4589803371760257</c:v>
                </c:pt>
                <c:pt idx="36">
                  <c:v>1.4012092287102449</c:v>
                </c:pt>
                <c:pt idx="37">
                  <c:v>1.3008630868761852</c:v>
                </c:pt>
                <c:pt idx="38">
                  <c:v>1.1609908784158764</c:v>
                </c:pt>
                <c:pt idx="39">
                  <c:v>0.98584254960463291</c:v>
                </c:pt>
                <c:pt idx="40">
                  <c:v>0.78073989378405273</c:v>
                </c:pt>
                <c:pt idx="41">
                  <c:v>0.55191485136429363</c:v>
                </c:pt>
                <c:pt idx="42">
                  <c:v>0.30632015546822089</c:v>
                </c:pt>
                <c:pt idx="43">
                  <c:v>5.1418076653723409E-2</c:v>
                </c:pt>
                <c:pt idx="44">
                  <c:v>-0.20504631440109525</c:v>
                </c:pt>
                <c:pt idx="45">
                  <c:v>-0.45528047695127749</c:v>
                </c:pt>
                <c:pt idx="46">
                  <c:v>-0.69168117259233275</c:v>
                </c:pt>
                <c:pt idx="47">
                  <c:v>-0.90706548581173196</c:v>
                </c:pt>
                <c:pt idx="48">
                  <c:v>-1.094889073242024</c:v>
                </c:pt>
                <c:pt idx="49">
                  <c:v>-1.2494450102224619</c:v>
                </c:pt>
                <c:pt idx="50">
                  <c:v>-1.3660371928169714</c:v>
                </c:pt>
                <c:pt idx="51">
                  <c:v>-1.4411230265559105</c:v>
                </c:pt>
                <c:pt idx="52">
                  <c:v>-1.4724210663763859</c:v>
                </c:pt>
                <c:pt idx="53">
                  <c:v>-1.4589803371760255</c:v>
                </c:pt>
                <c:pt idx="54">
                  <c:v>-1.4012092287102449</c:v>
                </c:pt>
                <c:pt idx="55">
                  <c:v>-1.3008630868761852</c:v>
                </c:pt>
                <c:pt idx="56">
                  <c:v>-1.1609908784158769</c:v>
                </c:pt>
                <c:pt idx="57">
                  <c:v>-0.98584254960463258</c:v>
                </c:pt>
                <c:pt idx="58">
                  <c:v>-0.78073989378405284</c:v>
                </c:pt>
                <c:pt idx="59">
                  <c:v>-0.55191485136429386</c:v>
                </c:pt>
                <c:pt idx="60">
                  <c:v>-0.30632015546822106</c:v>
                </c:pt>
                <c:pt idx="61">
                  <c:v>-5.1418076653724248E-2</c:v>
                </c:pt>
                <c:pt idx="62">
                  <c:v>0.20504631440109505</c:v>
                </c:pt>
                <c:pt idx="63">
                  <c:v>0.45528047695127732</c:v>
                </c:pt>
                <c:pt idx="64">
                  <c:v>0.69168117259233253</c:v>
                </c:pt>
                <c:pt idx="65">
                  <c:v>0.9070654858117313</c:v>
                </c:pt>
                <c:pt idx="66">
                  <c:v>1.0948890732420244</c:v>
                </c:pt>
                <c:pt idx="67">
                  <c:v>1.2494450102224617</c:v>
                </c:pt>
                <c:pt idx="68">
                  <c:v>1.3660371928169712</c:v>
                </c:pt>
                <c:pt idx="69">
                  <c:v>1.4411230265559101</c:v>
                </c:pt>
                <c:pt idx="70">
                  <c:v>1.4724210663763859</c:v>
                </c:pt>
                <c:pt idx="71">
                  <c:v>1.4589803371760257</c:v>
                </c:pt>
                <c:pt idx="72">
                  <c:v>1.4012092287102449</c:v>
                </c:pt>
                <c:pt idx="73">
                  <c:v>1.3008630868761852</c:v>
                </c:pt>
                <c:pt idx="74">
                  <c:v>1.1609908784158764</c:v>
                </c:pt>
                <c:pt idx="75">
                  <c:v>0.98584254960463291</c:v>
                </c:pt>
                <c:pt idx="76">
                  <c:v>0.78073989378405273</c:v>
                </c:pt>
                <c:pt idx="77">
                  <c:v>0.55191485136429363</c:v>
                </c:pt>
                <c:pt idx="78">
                  <c:v>0.30632015546822089</c:v>
                </c:pt>
                <c:pt idx="79">
                  <c:v>5.1418076653723409E-2</c:v>
                </c:pt>
                <c:pt idx="80">
                  <c:v>-0.20504631440109525</c:v>
                </c:pt>
                <c:pt idx="81">
                  <c:v>-0.45528047695127749</c:v>
                </c:pt>
                <c:pt idx="82">
                  <c:v>-0.69168117259233275</c:v>
                </c:pt>
                <c:pt idx="83">
                  <c:v>-0.90706548581173196</c:v>
                </c:pt>
                <c:pt idx="84">
                  <c:v>-1.094889073242024</c:v>
                </c:pt>
                <c:pt idx="85">
                  <c:v>-1.2494450102224619</c:v>
                </c:pt>
                <c:pt idx="86">
                  <c:v>-1.3660371928169714</c:v>
                </c:pt>
                <c:pt idx="87">
                  <c:v>-1.4411230265559105</c:v>
                </c:pt>
                <c:pt idx="88">
                  <c:v>-1.4724210663763859</c:v>
                </c:pt>
                <c:pt idx="89">
                  <c:v>-1.4589803371760255</c:v>
                </c:pt>
                <c:pt idx="90">
                  <c:v>-1.4012092287102449</c:v>
                </c:pt>
                <c:pt idx="91">
                  <c:v>-1.3008630868761852</c:v>
                </c:pt>
                <c:pt idx="92">
                  <c:v>-1.1609908784158769</c:v>
                </c:pt>
                <c:pt idx="93">
                  <c:v>-0.98584254960463258</c:v>
                </c:pt>
                <c:pt idx="94">
                  <c:v>-0.78073989378405284</c:v>
                </c:pt>
                <c:pt idx="95">
                  <c:v>-0.55191485136429386</c:v>
                </c:pt>
                <c:pt idx="96">
                  <c:v>-0.30632015546822106</c:v>
                </c:pt>
                <c:pt idx="97">
                  <c:v>-5.1418076653724248E-2</c:v>
                </c:pt>
                <c:pt idx="98">
                  <c:v>0.20504631440109505</c:v>
                </c:pt>
                <c:pt idx="99">
                  <c:v>0.45528047695127732</c:v>
                </c:pt>
                <c:pt idx="100">
                  <c:v>0.69168117259233253</c:v>
                </c:pt>
                <c:pt idx="101">
                  <c:v>0.9070654858117313</c:v>
                </c:pt>
                <c:pt idx="102">
                  <c:v>1.0948890732420244</c:v>
                </c:pt>
                <c:pt idx="103">
                  <c:v>1.2494450102224617</c:v>
                </c:pt>
                <c:pt idx="104">
                  <c:v>1.3660371928169712</c:v>
                </c:pt>
                <c:pt idx="105">
                  <c:v>1.4411230265559101</c:v>
                </c:pt>
                <c:pt idx="106">
                  <c:v>1.4724210663763859</c:v>
                </c:pt>
                <c:pt idx="107">
                  <c:v>1.4589803371760257</c:v>
                </c:pt>
                <c:pt idx="108">
                  <c:v>1.4012092287102449</c:v>
                </c:pt>
              </c:numCache>
            </c:numRef>
          </c:yVal>
          <c:smooth val="1"/>
        </c:ser>
        <c:ser>
          <c:idx val="8"/>
          <c:order val="7"/>
          <c:tx>
            <c:v>Atom 8</c:v>
          </c:tx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Sheet1!$R$4:$R$112</c:f>
              <c:numCache>
                <c:formatCode>General</c:formatCode>
                <c:ptCount val="109"/>
                <c:pt idx="0">
                  <c:v>1.4012092287102447</c:v>
                </c:pt>
                <c:pt idx="1">
                  <c:v>1.4589803371760255</c:v>
                </c:pt>
                <c:pt idx="2">
                  <c:v>1.4724210663763859</c:v>
                </c:pt>
                <c:pt idx="3">
                  <c:v>1.4411230265559105</c:v>
                </c:pt>
                <c:pt idx="4">
                  <c:v>1.3660371928169714</c:v>
                </c:pt>
                <c:pt idx="5">
                  <c:v>1.2494450102224619</c:v>
                </c:pt>
                <c:pt idx="6">
                  <c:v>1.0948890732420247</c:v>
                </c:pt>
                <c:pt idx="7">
                  <c:v>0.9070654858117323</c:v>
                </c:pt>
                <c:pt idx="8">
                  <c:v>0.69168117259233308</c:v>
                </c:pt>
                <c:pt idx="9">
                  <c:v>0.45528047695127782</c:v>
                </c:pt>
                <c:pt idx="10">
                  <c:v>0.20504631440109558</c:v>
                </c:pt>
                <c:pt idx="11">
                  <c:v>-5.1418076653723055E-2</c:v>
                </c:pt>
                <c:pt idx="12">
                  <c:v>-0.30632015546821989</c:v>
                </c:pt>
                <c:pt idx="13">
                  <c:v>-0.5519148513642933</c:v>
                </c:pt>
                <c:pt idx="14">
                  <c:v>-0.78073989378405251</c:v>
                </c:pt>
                <c:pt idx="15">
                  <c:v>-0.98584254960463269</c:v>
                </c:pt>
                <c:pt idx="16">
                  <c:v>-1.1609908784158767</c:v>
                </c:pt>
                <c:pt idx="17">
                  <c:v>-1.300863086876185</c:v>
                </c:pt>
                <c:pt idx="18">
                  <c:v>-1.4012092287102447</c:v>
                </c:pt>
                <c:pt idx="19">
                  <c:v>-1.4589803371760255</c:v>
                </c:pt>
                <c:pt idx="20">
                  <c:v>-1.4724210663763859</c:v>
                </c:pt>
                <c:pt idx="21">
                  <c:v>-1.4411230265559103</c:v>
                </c:pt>
                <c:pt idx="22">
                  <c:v>-1.3660371928169714</c:v>
                </c:pt>
                <c:pt idx="23">
                  <c:v>-1.2494450102224621</c:v>
                </c:pt>
                <c:pt idx="24">
                  <c:v>-1.0948890732420249</c:v>
                </c:pt>
                <c:pt idx="25">
                  <c:v>-0.90706548581173296</c:v>
                </c:pt>
                <c:pt idx="26">
                  <c:v>-0.69168117259233319</c:v>
                </c:pt>
                <c:pt idx="27">
                  <c:v>-0.45528047695127799</c:v>
                </c:pt>
                <c:pt idx="28">
                  <c:v>-0.20504631440109578</c:v>
                </c:pt>
                <c:pt idx="29">
                  <c:v>5.1418076653722215E-2</c:v>
                </c:pt>
                <c:pt idx="30">
                  <c:v>0.30632015546822033</c:v>
                </c:pt>
                <c:pt idx="31">
                  <c:v>0.55191485136429319</c:v>
                </c:pt>
                <c:pt idx="32">
                  <c:v>0.7807398937840524</c:v>
                </c:pt>
                <c:pt idx="33">
                  <c:v>0.98584254960463202</c:v>
                </c:pt>
                <c:pt idx="34">
                  <c:v>1.1609908784158764</c:v>
                </c:pt>
                <c:pt idx="35">
                  <c:v>1.3008630868761841</c:v>
                </c:pt>
                <c:pt idx="36">
                  <c:v>1.4012092287102447</c:v>
                </c:pt>
                <c:pt idx="37">
                  <c:v>1.4589803371760255</c:v>
                </c:pt>
                <c:pt idx="38">
                  <c:v>1.4724210663763859</c:v>
                </c:pt>
                <c:pt idx="39">
                  <c:v>1.4411230265559105</c:v>
                </c:pt>
                <c:pt idx="40">
                  <c:v>1.3660371928169714</c:v>
                </c:pt>
                <c:pt idx="41">
                  <c:v>1.2494450102224619</c:v>
                </c:pt>
                <c:pt idx="42">
                  <c:v>1.0948890732420247</c:v>
                </c:pt>
                <c:pt idx="43">
                  <c:v>0.9070654858117323</c:v>
                </c:pt>
                <c:pt idx="44">
                  <c:v>0.69168117259233308</c:v>
                </c:pt>
                <c:pt idx="45">
                  <c:v>0.45528047695127782</c:v>
                </c:pt>
                <c:pt idx="46">
                  <c:v>0.20504631440109558</c:v>
                </c:pt>
                <c:pt idx="47">
                  <c:v>-5.1418076653723055E-2</c:v>
                </c:pt>
                <c:pt idx="48">
                  <c:v>-0.30632015546821989</c:v>
                </c:pt>
                <c:pt idx="49">
                  <c:v>-0.5519148513642933</c:v>
                </c:pt>
                <c:pt idx="50">
                  <c:v>-0.78073989378405251</c:v>
                </c:pt>
                <c:pt idx="51">
                  <c:v>-0.98584254960463269</c:v>
                </c:pt>
                <c:pt idx="52">
                  <c:v>-1.1609908784158767</c:v>
                </c:pt>
                <c:pt idx="53">
                  <c:v>-1.300863086876185</c:v>
                </c:pt>
                <c:pt idx="54">
                  <c:v>-1.4012092287102447</c:v>
                </c:pt>
                <c:pt idx="55">
                  <c:v>-1.4589803371760255</c:v>
                </c:pt>
                <c:pt idx="56">
                  <c:v>-1.4724210663763859</c:v>
                </c:pt>
                <c:pt idx="57">
                  <c:v>-1.4411230265559103</c:v>
                </c:pt>
                <c:pt idx="58">
                  <c:v>-1.3660371928169714</c:v>
                </c:pt>
                <c:pt idx="59">
                  <c:v>-1.2494450102224621</c:v>
                </c:pt>
                <c:pt idx="60">
                  <c:v>-1.0948890732420249</c:v>
                </c:pt>
                <c:pt idx="61">
                  <c:v>-0.90706548581173296</c:v>
                </c:pt>
                <c:pt idx="62">
                  <c:v>-0.69168117259233319</c:v>
                </c:pt>
                <c:pt idx="63">
                  <c:v>-0.45528047695127799</c:v>
                </c:pt>
                <c:pt idx="64">
                  <c:v>-0.20504631440109578</c:v>
                </c:pt>
                <c:pt idx="65">
                  <c:v>5.1418076653722215E-2</c:v>
                </c:pt>
                <c:pt idx="66">
                  <c:v>0.30632015546822033</c:v>
                </c:pt>
                <c:pt idx="67">
                  <c:v>0.55191485136429319</c:v>
                </c:pt>
                <c:pt idx="68">
                  <c:v>0.7807398937840524</c:v>
                </c:pt>
                <c:pt idx="69">
                  <c:v>0.98584254960463202</c:v>
                </c:pt>
                <c:pt idx="70">
                  <c:v>1.1609908784158764</c:v>
                </c:pt>
                <c:pt idx="71">
                  <c:v>1.3008630868761841</c:v>
                </c:pt>
                <c:pt idx="72">
                  <c:v>1.4012092287102447</c:v>
                </c:pt>
                <c:pt idx="73">
                  <c:v>1.4589803371760255</c:v>
                </c:pt>
                <c:pt idx="74">
                  <c:v>1.4724210663763859</c:v>
                </c:pt>
                <c:pt idx="75">
                  <c:v>1.4411230265559105</c:v>
                </c:pt>
                <c:pt idx="76">
                  <c:v>1.3660371928169714</c:v>
                </c:pt>
                <c:pt idx="77">
                  <c:v>1.2494450102224619</c:v>
                </c:pt>
                <c:pt idx="78">
                  <c:v>1.0948890732420247</c:v>
                </c:pt>
                <c:pt idx="79">
                  <c:v>0.9070654858117323</c:v>
                </c:pt>
                <c:pt idx="80">
                  <c:v>0.69168117259233308</c:v>
                </c:pt>
                <c:pt idx="81">
                  <c:v>0.45528047695127782</c:v>
                </c:pt>
                <c:pt idx="82">
                  <c:v>0.20504631440109558</c:v>
                </c:pt>
                <c:pt idx="83">
                  <c:v>-5.1418076653723055E-2</c:v>
                </c:pt>
                <c:pt idx="84">
                  <c:v>-0.30632015546821989</c:v>
                </c:pt>
                <c:pt idx="85">
                  <c:v>-0.5519148513642933</c:v>
                </c:pt>
                <c:pt idx="86">
                  <c:v>-0.78073989378405251</c:v>
                </c:pt>
                <c:pt idx="87">
                  <c:v>-0.98584254960463269</c:v>
                </c:pt>
                <c:pt idx="88">
                  <c:v>-1.1609908784158767</c:v>
                </c:pt>
                <c:pt idx="89">
                  <c:v>-1.300863086876185</c:v>
                </c:pt>
                <c:pt idx="90">
                  <c:v>-1.4012092287102447</c:v>
                </c:pt>
                <c:pt idx="91">
                  <c:v>-1.4589803371760255</c:v>
                </c:pt>
                <c:pt idx="92">
                  <c:v>-1.4724210663763859</c:v>
                </c:pt>
                <c:pt idx="93">
                  <c:v>-1.4411230265559103</c:v>
                </c:pt>
                <c:pt idx="94">
                  <c:v>-1.3660371928169714</c:v>
                </c:pt>
                <c:pt idx="95">
                  <c:v>-1.2494450102224621</c:v>
                </c:pt>
                <c:pt idx="96">
                  <c:v>-1.0948890732420249</c:v>
                </c:pt>
                <c:pt idx="97">
                  <c:v>-0.90706548581173296</c:v>
                </c:pt>
                <c:pt idx="98">
                  <c:v>-0.69168117259233319</c:v>
                </c:pt>
                <c:pt idx="99">
                  <c:v>-0.45528047695127799</c:v>
                </c:pt>
                <c:pt idx="100">
                  <c:v>-0.20504631440109578</c:v>
                </c:pt>
                <c:pt idx="101">
                  <c:v>5.1418076653722215E-2</c:v>
                </c:pt>
                <c:pt idx="102">
                  <c:v>0.30632015546822033</c:v>
                </c:pt>
                <c:pt idx="103">
                  <c:v>0.55191485136429319</c:v>
                </c:pt>
                <c:pt idx="104">
                  <c:v>0.7807398937840524</c:v>
                </c:pt>
                <c:pt idx="105">
                  <c:v>0.98584254960463202</c:v>
                </c:pt>
                <c:pt idx="106">
                  <c:v>1.1609908784158764</c:v>
                </c:pt>
                <c:pt idx="107">
                  <c:v>1.3008630868761841</c:v>
                </c:pt>
                <c:pt idx="108">
                  <c:v>1.4012092287102447</c:v>
                </c:pt>
              </c:numCache>
            </c:numRef>
          </c:yVal>
          <c:smooth val="1"/>
        </c:ser>
        <c:ser>
          <c:idx val="3"/>
          <c:order val="8"/>
          <c:tx>
            <c:v>Scattered Wave</c:v>
          </c:tx>
          <c:spPr>
            <a:ln w="44450">
              <a:prstDash val="dash"/>
            </a:ln>
          </c:spPr>
          <c:marker>
            <c:symbol val="none"/>
          </c:marker>
          <c:xVal>
            <c:numRef>
              <c:f>Sheet1!$G$4:$G$112</c:f>
              <c:numCache>
                <c:formatCode>General</c:formatCode>
                <c:ptCount val="109"/>
                <c:pt idx="0">
                  <c:v>0</c:v>
                </c:pt>
                <c:pt idx="1">
                  <c:v>0.1388888888888889</c:v>
                </c:pt>
                <c:pt idx="2">
                  <c:v>0.27777777777777779</c:v>
                </c:pt>
                <c:pt idx="3">
                  <c:v>0.41666666666666663</c:v>
                </c:pt>
                <c:pt idx="4">
                  <c:v>0.55555555555555558</c:v>
                </c:pt>
                <c:pt idx="5">
                  <c:v>0.69444444444444442</c:v>
                </c:pt>
                <c:pt idx="6">
                  <c:v>0.83333333333333326</c:v>
                </c:pt>
                <c:pt idx="7">
                  <c:v>0.97222222222222221</c:v>
                </c:pt>
                <c:pt idx="8">
                  <c:v>1.1111111111111112</c:v>
                </c:pt>
                <c:pt idx="9">
                  <c:v>1.25</c:v>
                </c:pt>
                <c:pt idx="10">
                  <c:v>1.3888888888888888</c:v>
                </c:pt>
                <c:pt idx="11">
                  <c:v>1.5277777777777779</c:v>
                </c:pt>
                <c:pt idx="12">
                  <c:v>1.6666666666666665</c:v>
                </c:pt>
                <c:pt idx="13">
                  <c:v>1.8055555555555556</c:v>
                </c:pt>
                <c:pt idx="14">
                  <c:v>1.9444444444444444</c:v>
                </c:pt>
                <c:pt idx="15">
                  <c:v>2.0833333333333335</c:v>
                </c:pt>
                <c:pt idx="16">
                  <c:v>2.2222222222222223</c:v>
                </c:pt>
                <c:pt idx="17">
                  <c:v>2.3611111111111112</c:v>
                </c:pt>
                <c:pt idx="18">
                  <c:v>2.5</c:v>
                </c:pt>
                <c:pt idx="19">
                  <c:v>2.6388888888888888</c:v>
                </c:pt>
                <c:pt idx="20">
                  <c:v>2.7777777777777777</c:v>
                </c:pt>
                <c:pt idx="21">
                  <c:v>2.916666666666667</c:v>
                </c:pt>
                <c:pt idx="22">
                  <c:v>3.0555555555555558</c:v>
                </c:pt>
                <c:pt idx="23">
                  <c:v>3.1944444444444442</c:v>
                </c:pt>
                <c:pt idx="24">
                  <c:v>3.333333333333333</c:v>
                </c:pt>
                <c:pt idx="25">
                  <c:v>3.4722222222222223</c:v>
                </c:pt>
                <c:pt idx="26">
                  <c:v>3.6111111111111112</c:v>
                </c:pt>
                <c:pt idx="27">
                  <c:v>3.75</c:v>
                </c:pt>
                <c:pt idx="28">
                  <c:v>3.8888888888888888</c:v>
                </c:pt>
                <c:pt idx="29">
                  <c:v>4.0277777777777777</c:v>
                </c:pt>
                <c:pt idx="30">
                  <c:v>4.166666666666667</c:v>
                </c:pt>
                <c:pt idx="31">
                  <c:v>4.3055555555555554</c:v>
                </c:pt>
                <c:pt idx="32">
                  <c:v>4.4444444444444446</c:v>
                </c:pt>
                <c:pt idx="33">
                  <c:v>4.583333333333333</c:v>
                </c:pt>
                <c:pt idx="34">
                  <c:v>4.7222222222222223</c:v>
                </c:pt>
                <c:pt idx="35">
                  <c:v>4.8611111111111107</c:v>
                </c:pt>
                <c:pt idx="36">
                  <c:v>5</c:v>
                </c:pt>
                <c:pt idx="37">
                  <c:v>5.1388888888888893</c:v>
                </c:pt>
                <c:pt idx="38">
                  <c:v>5.2777777777777777</c:v>
                </c:pt>
                <c:pt idx="39">
                  <c:v>5.416666666666667</c:v>
                </c:pt>
                <c:pt idx="40">
                  <c:v>5.5555555555555554</c:v>
                </c:pt>
                <c:pt idx="41">
                  <c:v>5.6944444444444446</c:v>
                </c:pt>
                <c:pt idx="42">
                  <c:v>5.833333333333333</c:v>
                </c:pt>
                <c:pt idx="43">
                  <c:v>5.9722222222222223</c:v>
                </c:pt>
                <c:pt idx="44">
                  <c:v>6.1111111111111107</c:v>
                </c:pt>
                <c:pt idx="45">
                  <c:v>6.25</c:v>
                </c:pt>
                <c:pt idx="46">
                  <c:v>6.3888888888888893</c:v>
                </c:pt>
                <c:pt idx="47">
                  <c:v>6.5277777777777777</c:v>
                </c:pt>
                <c:pt idx="48">
                  <c:v>6.6666666666666661</c:v>
                </c:pt>
                <c:pt idx="49">
                  <c:v>6.8055555555555554</c:v>
                </c:pt>
                <c:pt idx="50">
                  <c:v>6.9444444444444446</c:v>
                </c:pt>
                <c:pt idx="51">
                  <c:v>7.0833333333333339</c:v>
                </c:pt>
                <c:pt idx="52">
                  <c:v>7.2222222222222223</c:v>
                </c:pt>
                <c:pt idx="53">
                  <c:v>7.3611111111111107</c:v>
                </c:pt>
                <c:pt idx="54">
                  <c:v>7.5</c:v>
                </c:pt>
                <c:pt idx="55">
                  <c:v>7.6388888888888893</c:v>
                </c:pt>
                <c:pt idx="56">
                  <c:v>7.7777777777777777</c:v>
                </c:pt>
                <c:pt idx="57">
                  <c:v>7.916666666666667</c:v>
                </c:pt>
                <c:pt idx="58">
                  <c:v>8.0555555555555554</c:v>
                </c:pt>
                <c:pt idx="59">
                  <c:v>8.1944444444444446</c:v>
                </c:pt>
                <c:pt idx="60">
                  <c:v>8.3333333333333321</c:v>
                </c:pt>
                <c:pt idx="61">
                  <c:v>8.4722222222222214</c:v>
                </c:pt>
                <c:pt idx="62">
                  <c:v>8.6111111111111107</c:v>
                </c:pt>
                <c:pt idx="63">
                  <c:v>8.75</c:v>
                </c:pt>
                <c:pt idx="64">
                  <c:v>8.8888888888888893</c:v>
                </c:pt>
                <c:pt idx="65">
                  <c:v>9.0277777777777786</c:v>
                </c:pt>
                <c:pt idx="66">
                  <c:v>9.1666666666666679</c:v>
                </c:pt>
                <c:pt idx="67">
                  <c:v>9.3055555555555554</c:v>
                </c:pt>
                <c:pt idx="68">
                  <c:v>9.4444444444444446</c:v>
                </c:pt>
                <c:pt idx="69">
                  <c:v>9.5833333333333321</c:v>
                </c:pt>
                <c:pt idx="70">
                  <c:v>9.7222222222222214</c:v>
                </c:pt>
                <c:pt idx="71">
                  <c:v>9.8611111111111107</c:v>
                </c:pt>
                <c:pt idx="72">
                  <c:v>10</c:v>
                </c:pt>
                <c:pt idx="73">
                  <c:v>10.138888888888889</c:v>
                </c:pt>
                <c:pt idx="74">
                  <c:v>10.277777777777779</c:v>
                </c:pt>
                <c:pt idx="75">
                  <c:v>10.416666666666666</c:v>
                </c:pt>
                <c:pt idx="76">
                  <c:v>10.555555555555555</c:v>
                </c:pt>
                <c:pt idx="77">
                  <c:v>10.694444444444445</c:v>
                </c:pt>
                <c:pt idx="78">
                  <c:v>10.833333333333334</c:v>
                </c:pt>
                <c:pt idx="79">
                  <c:v>10.972222222222221</c:v>
                </c:pt>
                <c:pt idx="80">
                  <c:v>11.111111111111111</c:v>
                </c:pt>
                <c:pt idx="81">
                  <c:v>11.25</c:v>
                </c:pt>
                <c:pt idx="82">
                  <c:v>11.388888888888889</c:v>
                </c:pt>
                <c:pt idx="83">
                  <c:v>11.527777777777779</c:v>
                </c:pt>
                <c:pt idx="84">
                  <c:v>11.666666666666666</c:v>
                </c:pt>
                <c:pt idx="85">
                  <c:v>11.805555555555555</c:v>
                </c:pt>
                <c:pt idx="86">
                  <c:v>11.944444444444445</c:v>
                </c:pt>
                <c:pt idx="87">
                  <c:v>12.083333333333334</c:v>
                </c:pt>
                <c:pt idx="88">
                  <c:v>12.222222222222221</c:v>
                </c:pt>
                <c:pt idx="89">
                  <c:v>12.361111111111111</c:v>
                </c:pt>
                <c:pt idx="90">
                  <c:v>12.5</c:v>
                </c:pt>
                <c:pt idx="91">
                  <c:v>12.638888888888889</c:v>
                </c:pt>
                <c:pt idx="92">
                  <c:v>12.777777777777779</c:v>
                </c:pt>
                <c:pt idx="93">
                  <c:v>12.916666666666668</c:v>
                </c:pt>
                <c:pt idx="94">
                  <c:v>13.055555555555555</c:v>
                </c:pt>
                <c:pt idx="95">
                  <c:v>13.194444444444445</c:v>
                </c:pt>
                <c:pt idx="96">
                  <c:v>13.333333333333332</c:v>
                </c:pt>
                <c:pt idx="97">
                  <c:v>13.472222222222221</c:v>
                </c:pt>
                <c:pt idx="98">
                  <c:v>13.611111111111111</c:v>
                </c:pt>
                <c:pt idx="99">
                  <c:v>13.75</c:v>
                </c:pt>
                <c:pt idx="100">
                  <c:v>13.888888888888889</c:v>
                </c:pt>
                <c:pt idx="101">
                  <c:v>14.027777777777779</c:v>
                </c:pt>
                <c:pt idx="102">
                  <c:v>14.166666666666668</c:v>
                </c:pt>
                <c:pt idx="103">
                  <c:v>14.305555555555555</c:v>
                </c:pt>
                <c:pt idx="104">
                  <c:v>14.444444444444445</c:v>
                </c:pt>
                <c:pt idx="105">
                  <c:v>14.583333333333332</c:v>
                </c:pt>
                <c:pt idx="106">
                  <c:v>14.722222222222221</c:v>
                </c:pt>
                <c:pt idx="107">
                  <c:v>14.861111111111111</c:v>
                </c:pt>
                <c:pt idx="108">
                  <c:v>15</c:v>
                </c:pt>
              </c:numCache>
            </c:numRef>
          </c:xVal>
          <c:yVal>
            <c:numRef>
              <c:f>Sheet1!$T$4:$T$112</c:f>
              <c:numCache>
                <c:formatCode>General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1.6653345369377348E-15</c:v>
                </c:pt>
                <c:pt idx="8">
                  <c:v>0</c:v>
                </c:pt>
                <c:pt idx="9">
                  <c:v>-6.6613381477509392E-16</c:v>
                </c:pt>
                <c:pt idx="10">
                  <c:v>-8.6042284408449632E-16</c:v>
                </c:pt>
                <c:pt idx="11">
                  <c:v>-3.0531133177191805E-15</c:v>
                </c:pt>
                <c:pt idx="12">
                  <c:v>-2.3314683517128287E-15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2.6645352591003757E-15</c:v>
                </c:pt>
                <c:pt idx="22">
                  <c:v>3.9968028886505635E-15</c:v>
                </c:pt>
                <c:pt idx="23">
                  <c:v>3.9968028886505635E-15</c:v>
                </c:pt>
                <c:pt idx="24">
                  <c:v>4.8849813083506888E-15</c:v>
                </c:pt>
                <c:pt idx="25">
                  <c:v>5.2180482157382357E-15</c:v>
                </c:pt>
                <c:pt idx="26">
                  <c:v>0</c:v>
                </c:pt>
                <c:pt idx="27">
                  <c:v>7.7715611723760958E-16</c:v>
                </c:pt>
                <c:pt idx="28">
                  <c:v>4.9960036108132044E-16</c:v>
                </c:pt>
                <c:pt idx="29">
                  <c:v>6.591949208711867E-16</c:v>
                </c:pt>
                <c:pt idx="30">
                  <c:v>-3.8857805861880479E-15</c:v>
                </c:pt>
                <c:pt idx="31">
                  <c:v>-3.219646771412954E-15</c:v>
                </c:pt>
                <c:pt idx="32">
                  <c:v>-3.3306690738754696E-15</c:v>
                </c:pt>
                <c:pt idx="33">
                  <c:v>-2.55351295663786E-15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1.6653345369377348E-15</c:v>
                </c:pt>
                <c:pt idx="44">
                  <c:v>0</c:v>
                </c:pt>
                <c:pt idx="45">
                  <c:v>-6.6613381477509392E-16</c:v>
                </c:pt>
                <c:pt idx="46">
                  <c:v>-8.6042284408449632E-16</c:v>
                </c:pt>
                <c:pt idx="47">
                  <c:v>-3.0531133177191805E-15</c:v>
                </c:pt>
                <c:pt idx="48">
                  <c:v>-2.3314683517128287E-15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2.6645352591003757E-15</c:v>
                </c:pt>
                <c:pt idx="58">
                  <c:v>3.9968028886505635E-15</c:v>
                </c:pt>
                <c:pt idx="59">
                  <c:v>3.9968028886505635E-15</c:v>
                </c:pt>
                <c:pt idx="60">
                  <c:v>4.8849813083506888E-15</c:v>
                </c:pt>
                <c:pt idx="61">
                  <c:v>5.2180482157382357E-15</c:v>
                </c:pt>
                <c:pt idx="62">
                  <c:v>0</c:v>
                </c:pt>
                <c:pt idx="63">
                  <c:v>7.7715611723760958E-16</c:v>
                </c:pt>
                <c:pt idx="64">
                  <c:v>4.9960036108132044E-16</c:v>
                </c:pt>
                <c:pt idx="65">
                  <c:v>6.591949208711867E-16</c:v>
                </c:pt>
                <c:pt idx="66">
                  <c:v>-3.8857805861880479E-15</c:v>
                </c:pt>
                <c:pt idx="67">
                  <c:v>-3.219646771412954E-15</c:v>
                </c:pt>
                <c:pt idx="68">
                  <c:v>-3.3306690738754696E-15</c:v>
                </c:pt>
                <c:pt idx="69">
                  <c:v>-2.55351295663786E-15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1.6653345369377348E-15</c:v>
                </c:pt>
                <c:pt idx="80">
                  <c:v>0</c:v>
                </c:pt>
                <c:pt idx="81">
                  <c:v>-6.6613381477509392E-16</c:v>
                </c:pt>
                <c:pt idx="82">
                  <c:v>-8.6042284408449632E-16</c:v>
                </c:pt>
                <c:pt idx="83">
                  <c:v>-3.0531133177191805E-15</c:v>
                </c:pt>
                <c:pt idx="84">
                  <c:v>-2.3314683517128287E-15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2.6645352591003757E-15</c:v>
                </c:pt>
                <c:pt idx="94">
                  <c:v>3.9968028886505635E-15</c:v>
                </c:pt>
                <c:pt idx="95">
                  <c:v>3.9968028886505635E-15</c:v>
                </c:pt>
                <c:pt idx="96">
                  <c:v>4.8849813083506888E-15</c:v>
                </c:pt>
                <c:pt idx="97">
                  <c:v>5.2180482157382357E-15</c:v>
                </c:pt>
                <c:pt idx="98">
                  <c:v>0</c:v>
                </c:pt>
                <c:pt idx="99">
                  <c:v>7.7715611723760958E-16</c:v>
                </c:pt>
                <c:pt idx="100">
                  <c:v>4.9960036108132044E-16</c:v>
                </c:pt>
                <c:pt idx="101">
                  <c:v>6.591949208711867E-16</c:v>
                </c:pt>
                <c:pt idx="102">
                  <c:v>-3.8857805861880479E-15</c:v>
                </c:pt>
                <c:pt idx="103">
                  <c:v>-3.219646771412954E-15</c:v>
                </c:pt>
                <c:pt idx="104">
                  <c:v>-3.3306690738754696E-15</c:v>
                </c:pt>
                <c:pt idx="105">
                  <c:v>-2.55351295663786E-15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Sheet1!$V$4:$V$39</c:f>
              <c:numCache>
                <c:formatCode>General</c:formatCode>
                <c:ptCount val="3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</c:numCache>
            </c:numRef>
          </c:xVal>
          <c:yVal>
            <c:numRef>
              <c:f>Sheet1!$K$4:$K$39</c:f>
              <c:numCache>
                <c:formatCode>General</c:formatCode>
                <c:ptCount val="36"/>
                <c:pt idx="0">
                  <c:v>1.4012092287102447</c:v>
                </c:pt>
                <c:pt idx="1">
                  <c:v>1.4589803371760255</c:v>
                </c:pt>
                <c:pt idx="2">
                  <c:v>1.4724210663763859</c:v>
                </c:pt>
                <c:pt idx="3">
                  <c:v>1.4411230265559105</c:v>
                </c:pt>
                <c:pt idx="4">
                  <c:v>1.3660371928169714</c:v>
                </c:pt>
                <c:pt idx="5">
                  <c:v>1.2494450102224619</c:v>
                </c:pt>
                <c:pt idx="6">
                  <c:v>1.0948890732420247</c:v>
                </c:pt>
                <c:pt idx="7">
                  <c:v>0.9070654858117323</c:v>
                </c:pt>
                <c:pt idx="8">
                  <c:v>0.69168117259233308</c:v>
                </c:pt>
                <c:pt idx="9">
                  <c:v>0.45528047695127782</c:v>
                </c:pt>
                <c:pt idx="10">
                  <c:v>0.20504631440109558</c:v>
                </c:pt>
                <c:pt idx="11">
                  <c:v>-5.1418076653723055E-2</c:v>
                </c:pt>
                <c:pt idx="12">
                  <c:v>-0.30632015546821989</c:v>
                </c:pt>
                <c:pt idx="13">
                  <c:v>-0.5519148513642933</c:v>
                </c:pt>
                <c:pt idx="14">
                  <c:v>-0.78073989378405251</c:v>
                </c:pt>
                <c:pt idx="15">
                  <c:v>-0.98584254960463269</c:v>
                </c:pt>
                <c:pt idx="16">
                  <c:v>-1.1609908784158767</c:v>
                </c:pt>
                <c:pt idx="17">
                  <c:v>-1.300863086876185</c:v>
                </c:pt>
                <c:pt idx="18">
                  <c:v>-1.4012092287102447</c:v>
                </c:pt>
                <c:pt idx="19">
                  <c:v>-1.4589803371760255</c:v>
                </c:pt>
                <c:pt idx="20">
                  <c:v>-1.4724210663763859</c:v>
                </c:pt>
                <c:pt idx="21">
                  <c:v>-1.4411230265559103</c:v>
                </c:pt>
                <c:pt idx="22">
                  <c:v>-1.3660371928169714</c:v>
                </c:pt>
                <c:pt idx="23">
                  <c:v>-1.2494450102224621</c:v>
                </c:pt>
                <c:pt idx="24">
                  <c:v>-1.0948890732420249</c:v>
                </c:pt>
                <c:pt idx="25">
                  <c:v>-0.90706548581173296</c:v>
                </c:pt>
                <c:pt idx="26">
                  <c:v>-0.69168117259233319</c:v>
                </c:pt>
                <c:pt idx="27">
                  <c:v>-0.45528047695127799</c:v>
                </c:pt>
                <c:pt idx="28">
                  <c:v>-0.20504631440109578</c:v>
                </c:pt>
                <c:pt idx="29">
                  <c:v>5.1418076653722215E-2</c:v>
                </c:pt>
                <c:pt idx="30">
                  <c:v>0.30632015546822033</c:v>
                </c:pt>
                <c:pt idx="31">
                  <c:v>0.55191485136429319</c:v>
                </c:pt>
                <c:pt idx="32">
                  <c:v>0.7807398937840524</c:v>
                </c:pt>
                <c:pt idx="33">
                  <c:v>0.98584254960463202</c:v>
                </c:pt>
                <c:pt idx="34">
                  <c:v>1.1609908784158764</c:v>
                </c:pt>
                <c:pt idx="35">
                  <c:v>1.3008630868761841</c:v>
                </c:pt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Sheet1!$W$4:$W$39</c:f>
              <c:numCache>
                <c:formatCode>General</c:formatCode>
                <c:ptCount val="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</c:numCache>
            </c:numRef>
          </c:xVal>
          <c:yVal>
            <c:numRef>
              <c:f>Sheet1!$T$4:$T$39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1.6653345369377348E-15</c:v>
                </c:pt>
                <c:pt idx="8">
                  <c:v>0</c:v>
                </c:pt>
                <c:pt idx="9">
                  <c:v>-6.6613381477509392E-16</c:v>
                </c:pt>
                <c:pt idx="10">
                  <c:v>-8.6042284408449632E-16</c:v>
                </c:pt>
                <c:pt idx="11">
                  <c:v>-3.0531133177191805E-15</c:v>
                </c:pt>
                <c:pt idx="12">
                  <c:v>-2.3314683517128287E-15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2.6645352591003757E-15</c:v>
                </c:pt>
                <c:pt idx="22">
                  <c:v>3.9968028886505635E-15</c:v>
                </c:pt>
                <c:pt idx="23">
                  <c:v>3.9968028886505635E-15</c:v>
                </c:pt>
                <c:pt idx="24">
                  <c:v>4.8849813083506888E-15</c:v>
                </c:pt>
                <c:pt idx="25">
                  <c:v>5.2180482157382357E-15</c:v>
                </c:pt>
                <c:pt idx="26">
                  <c:v>0</c:v>
                </c:pt>
                <c:pt idx="27">
                  <c:v>7.7715611723760958E-16</c:v>
                </c:pt>
                <c:pt idx="28">
                  <c:v>4.9960036108132044E-16</c:v>
                </c:pt>
                <c:pt idx="29">
                  <c:v>6.591949208711867E-16</c:v>
                </c:pt>
                <c:pt idx="30">
                  <c:v>-3.8857805861880479E-15</c:v>
                </c:pt>
                <c:pt idx="31">
                  <c:v>-3.219646771412954E-15</c:v>
                </c:pt>
                <c:pt idx="32">
                  <c:v>-3.3306690738754696E-15</c:v>
                </c:pt>
                <c:pt idx="33">
                  <c:v>-2.55351295663786E-15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Sheet1!$X$4:$X$39</c:f>
              <c:numCache>
                <c:formatCode>General</c:formatCode>
                <c:ptCount val="3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</c:numCache>
            </c:numRef>
          </c:xVal>
          <c:yVal>
            <c:numRef>
              <c:f>Sheet1!$T$4:$T$39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1.6653345369377348E-15</c:v>
                </c:pt>
                <c:pt idx="8">
                  <c:v>0</c:v>
                </c:pt>
                <c:pt idx="9">
                  <c:v>-6.6613381477509392E-16</c:v>
                </c:pt>
                <c:pt idx="10">
                  <c:v>-8.6042284408449632E-16</c:v>
                </c:pt>
                <c:pt idx="11">
                  <c:v>-3.0531133177191805E-15</c:v>
                </c:pt>
                <c:pt idx="12">
                  <c:v>-2.3314683517128287E-15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2.6645352591003757E-15</c:v>
                </c:pt>
                <c:pt idx="22">
                  <c:v>3.9968028886505635E-15</c:v>
                </c:pt>
                <c:pt idx="23">
                  <c:v>3.9968028886505635E-15</c:v>
                </c:pt>
                <c:pt idx="24">
                  <c:v>4.8849813083506888E-15</c:v>
                </c:pt>
                <c:pt idx="25">
                  <c:v>5.2180482157382357E-15</c:v>
                </c:pt>
                <c:pt idx="26">
                  <c:v>0</c:v>
                </c:pt>
                <c:pt idx="27">
                  <c:v>7.7715611723760958E-16</c:v>
                </c:pt>
                <c:pt idx="28">
                  <c:v>4.9960036108132044E-16</c:v>
                </c:pt>
                <c:pt idx="29">
                  <c:v>6.591949208711867E-16</c:v>
                </c:pt>
                <c:pt idx="30">
                  <c:v>-3.8857805861880479E-15</c:v>
                </c:pt>
                <c:pt idx="31">
                  <c:v>-3.219646771412954E-15</c:v>
                </c:pt>
                <c:pt idx="32">
                  <c:v>-3.3306690738754696E-15</c:v>
                </c:pt>
                <c:pt idx="33">
                  <c:v>-2.55351295663786E-15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Sheet1!$W$4:$W$39</c:f>
              <c:numCache>
                <c:formatCode>General</c:formatCode>
                <c:ptCount val="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</c:numCache>
            </c:numRef>
          </c:xVal>
          <c:yVal>
            <c:numRef>
              <c:f>Sheet1!$K$4:$K$39</c:f>
              <c:numCache>
                <c:formatCode>General</c:formatCode>
                <c:ptCount val="36"/>
                <c:pt idx="0">
                  <c:v>1.4012092287102447</c:v>
                </c:pt>
                <c:pt idx="1">
                  <c:v>1.4589803371760255</c:v>
                </c:pt>
                <c:pt idx="2">
                  <c:v>1.4724210663763859</c:v>
                </c:pt>
                <c:pt idx="3">
                  <c:v>1.4411230265559105</c:v>
                </c:pt>
                <c:pt idx="4">
                  <c:v>1.3660371928169714</c:v>
                </c:pt>
                <c:pt idx="5">
                  <c:v>1.2494450102224619</c:v>
                </c:pt>
                <c:pt idx="6">
                  <c:v>1.0948890732420247</c:v>
                </c:pt>
                <c:pt idx="7">
                  <c:v>0.9070654858117323</c:v>
                </c:pt>
                <c:pt idx="8">
                  <c:v>0.69168117259233308</c:v>
                </c:pt>
                <c:pt idx="9">
                  <c:v>0.45528047695127782</c:v>
                </c:pt>
                <c:pt idx="10">
                  <c:v>0.20504631440109558</c:v>
                </c:pt>
                <c:pt idx="11">
                  <c:v>-5.1418076653723055E-2</c:v>
                </c:pt>
                <c:pt idx="12">
                  <c:v>-0.30632015546821989</c:v>
                </c:pt>
                <c:pt idx="13">
                  <c:v>-0.5519148513642933</c:v>
                </c:pt>
                <c:pt idx="14">
                  <c:v>-0.78073989378405251</c:v>
                </c:pt>
                <c:pt idx="15">
                  <c:v>-0.98584254960463269</c:v>
                </c:pt>
                <c:pt idx="16">
                  <c:v>-1.1609908784158767</c:v>
                </c:pt>
                <c:pt idx="17">
                  <c:v>-1.300863086876185</c:v>
                </c:pt>
                <c:pt idx="18">
                  <c:v>-1.4012092287102447</c:v>
                </c:pt>
                <c:pt idx="19">
                  <c:v>-1.4589803371760255</c:v>
                </c:pt>
                <c:pt idx="20">
                  <c:v>-1.4724210663763859</c:v>
                </c:pt>
                <c:pt idx="21">
                  <c:v>-1.4411230265559103</c:v>
                </c:pt>
                <c:pt idx="22">
                  <c:v>-1.3660371928169714</c:v>
                </c:pt>
                <c:pt idx="23">
                  <c:v>-1.2494450102224621</c:v>
                </c:pt>
                <c:pt idx="24">
                  <c:v>-1.0948890732420249</c:v>
                </c:pt>
                <c:pt idx="25">
                  <c:v>-0.90706548581173296</c:v>
                </c:pt>
                <c:pt idx="26">
                  <c:v>-0.69168117259233319</c:v>
                </c:pt>
                <c:pt idx="27">
                  <c:v>-0.45528047695127799</c:v>
                </c:pt>
                <c:pt idx="28">
                  <c:v>-0.20504631440109578</c:v>
                </c:pt>
                <c:pt idx="29">
                  <c:v>5.1418076653722215E-2</c:v>
                </c:pt>
                <c:pt idx="30">
                  <c:v>0.30632015546822033</c:v>
                </c:pt>
                <c:pt idx="31">
                  <c:v>0.55191485136429319</c:v>
                </c:pt>
                <c:pt idx="32">
                  <c:v>0.7807398937840524</c:v>
                </c:pt>
                <c:pt idx="33">
                  <c:v>0.98584254960463202</c:v>
                </c:pt>
                <c:pt idx="34">
                  <c:v>1.1609908784158764</c:v>
                </c:pt>
                <c:pt idx="35">
                  <c:v>1.3008630868761841</c:v>
                </c:pt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Sheet1!$X$4:$X$39</c:f>
              <c:numCache>
                <c:formatCode>General</c:formatCode>
                <c:ptCount val="3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</c:numCache>
            </c:numRef>
          </c:xVal>
          <c:yVal>
            <c:numRef>
              <c:f>Sheet1!$K$4:$K$39</c:f>
              <c:numCache>
                <c:formatCode>General</c:formatCode>
                <c:ptCount val="36"/>
                <c:pt idx="0">
                  <c:v>1.4012092287102447</c:v>
                </c:pt>
                <c:pt idx="1">
                  <c:v>1.4589803371760255</c:v>
                </c:pt>
                <c:pt idx="2">
                  <c:v>1.4724210663763859</c:v>
                </c:pt>
                <c:pt idx="3">
                  <c:v>1.4411230265559105</c:v>
                </c:pt>
                <c:pt idx="4">
                  <c:v>1.3660371928169714</c:v>
                </c:pt>
                <c:pt idx="5">
                  <c:v>1.2494450102224619</c:v>
                </c:pt>
                <c:pt idx="6">
                  <c:v>1.0948890732420247</c:v>
                </c:pt>
                <c:pt idx="7">
                  <c:v>0.9070654858117323</c:v>
                </c:pt>
                <c:pt idx="8">
                  <c:v>0.69168117259233308</c:v>
                </c:pt>
                <c:pt idx="9">
                  <c:v>0.45528047695127782</c:v>
                </c:pt>
                <c:pt idx="10">
                  <c:v>0.20504631440109558</c:v>
                </c:pt>
                <c:pt idx="11">
                  <c:v>-5.1418076653723055E-2</c:v>
                </c:pt>
                <c:pt idx="12">
                  <c:v>-0.30632015546821989</c:v>
                </c:pt>
                <c:pt idx="13">
                  <c:v>-0.5519148513642933</c:v>
                </c:pt>
                <c:pt idx="14">
                  <c:v>-0.78073989378405251</c:v>
                </c:pt>
                <c:pt idx="15">
                  <c:v>-0.98584254960463269</c:v>
                </c:pt>
                <c:pt idx="16">
                  <c:v>-1.1609908784158767</c:v>
                </c:pt>
                <c:pt idx="17">
                  <c:v>-1.300863086876185</c:v>
                </c:pt>
                <c:pt idx="18">
                  <c:v>-1.4012092287102447</c:v>
                </c:pt>
                <c:pt idx="19">
                  <c:v>-1.4589803371760255</c:v>
                </c:pt>
                <c:pt idx="20">
                  <c:v>-1.4724210663763859</c:v>
                </c:pt>
                <c:pt idx="21">
                  <c:v>-1.4411230265559103</c:v>
                </c:pt>
                <c:pt idx="22">
                  <c:v>-1.3660371928169714</c:v>
                </c:pt>
                <c:pt idx="23">
                  <c:v>-1.2494450102224621</c:v>
                </c:pt>
                <c:pt idx="24">
                  <c:v>-1.0948890732420249</c:v>
                </c:pt>
                <c:pt idx="25">
                  <c:v>-0.90706548581173296</c:v>
                </c:pt>
                <c:pt idx="26">
                  <c:v>-0.69168117259233319</c:v>
                </c:pt>
                <c:pt idx="27">
                  <c:v>-0.45528047695127799</c:v>
                </c:pt>
                <c:pt idx="28">
                  <c:v>-0.20504631440109578</c:v>
                </c:pt>
                <c:pt idx="29">
                  <c:v>5.1418076653722215E-2</c:v>
                </c:pt>
                <c:pt idx="30">
                  <c:v>0.30632015546822033</c:v>
                </c:pt>
                <c:pt idx="31">
                  <c:v>0.55191485136429319</c:v>
                </c:pt>
                <c:pt idx="32">
                  <c:v>0.7807398937840524</c:v>
                </c:pt>
                <c:pt idx="33">
                  <c:v>0.98584254960463202</c:v>
                </c:pt>
                <c:pt idx="34">
                  <c:v>1.1609908784158764</c:v>
                </c:pt>
                <c:pt idx="35">
                  <c:v>1.3008630868761841</c:v>
                </c:pt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Sheet1!$V$4:$V$39</c:f>
              <c:numCache>
                <c:formatCode>General</c:formatCode>
                <c:ptCount val="3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</c:numCache>
            </c:numRef>
          </c:xVal>
          <c:yVal>
            <c:numRef>
              <c:f>Sheet1!$T$4:$T$39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1.6653345369377348E-15</c:v>
                </c:pt>
                <c:pt idx="8">
                  <c:v>0</c:v>
                </c:pt>
                <c:pt idx="9">
                  <c:v>-6.6613381477509392E-16</c:v>
                </c:pt>
                <c:pt idx="10">
                  <c:v>-8.6042284408449632E-16</c:v>
                </c:pt>
                <c:pt idx="11">
                  <c:v>-3.0531133177191805E-15</c:v>
                </c:pt>
                <c:pt idx="12">
                  <c:v>-2.3314683517128287E-15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2.6645352591003757E-15</c:v>
                </c:pt>
                <c:pt idx="22">
                  <c:v>3.9968028886505635E-15</c:v>
                </c:pt>
                <c:pt idx="23">
                  <c:v>3.9968028886505635E-15</c:v>
                </c:pt>
                <c:pt idx="24">
                  <c:v>4.8849813083506888E-15</c:v>
                </c:pt>
                <c:pt idx="25">
                  <c:v>5.2180482157382357E-15</c:v>
                </c:pt>
                <c:pt idx="26">
                  <c:v>0</c:v>
                </c:pt>
                <c:pt idx="27">
                  <c:v>7.7715611723760958E-16</c:v>
                </c:pt>
                <c:pt idx="28">
                  <c:v>4.9960036108132044E-16</c:v>
                </c:pt>
                <c:pt idx="29">
                  <c:v>6.591949208711867E-16</c:v>
                </c:pt>
                <c:pt idx="30">
                  <c:v>-3.8857805861880479E-15</c:v>
                </c:pt>
                <c:pt idx="31">
                  <c:v>-3.219646771412954E-15</c:v>
                </c:pt>
                <c:pt idx="32">
                  <c:v>-3.3306690738754696E-15</c:v>
                </c:pt>
                <c:pt idx="33">
                  <c:v>-2.55351295663786E-15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22040"/>
        <c:axId val="178923216"/>
      </c:scatterChart>
      <c:valAx>
        <c:axId val="17892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 + d + 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25400"/>
        </c:spPr>
        <c:crossAx val="178923216"/>
        <c:crosses val="autoZero"/>
        <c:crossBetween val="midCat"/>
      </c:valAx>
      <c:valAx>
        <c:axId val="17892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8922040"/>
        <c:crosses val="autoZero"/>
        <c:crossBetween val="midCat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tx>
            <c:v>f(hkl)</c:v>
          </c:tx>
          <c:marker>
            <c:symbol val="none"/>
          </c:marker>
          <c:trendline>
            <c:trendlineType val="linear"/>
            <c:intercept val="0"/>
            <c:dispRSqr val="0"/>
            <c:dispEq val="0"/>
          </c:trendline>
          <c:xVal>
            <c:numRef>
              <c:f>Sheet1!$A$4:$A$54</c:f>
              <c:numCache>
                <c:formatCode>General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</c:numCache>
            </c:numRef>
          </c:xVal>
          <c:yVal>
            <c:numRef>
              <c:f>Sheet1!$D$4:$D$54</c:f>
              <c:numCache>
                <c:formatCode>General</c:formatCode>
                <c:ptCount val="51"/>
                <c:pt idx="0">
                  <c:v>2.9995000000000003</c:v>
                </c:pt>
                <c:pt idx="1">
                  <c:v>2.1289635619885705</c:v>
                </c:pt>
                <c:pt idx="2">
                  <c:v>1.876468957443586</c:v>
                </c:pt>
                <c:pt idx="3">
                  <c:v>1.762777024687658</c:v>
                </c:pt>
                <c:pt idx="4">
                  <c:v>1.6892098757902556</c:v>
                </c:pt>
                <c:pt idx="5">
                  <c:v>1.6299026088790576</c:v>
                </c:pt>
                <c:pt idx="6">
                  <c:v>1.5768381620590923</c:v>
                </c:pt>
                <c:pt idx="7">
                  <c:v>1.5272849821596564</c:v>
                </c:pt>
                <c:pt idx="8">
                  <c:v>1.4802434557151058</c:v>
                </c:pt>
                <c:pt idx="9">
                  <c:v>1.4353080474974043</c:v>
                </c:pt>
                <c:pt idx="10">
                  <c:v>1.392282042293371</c:v>
                </c:pt>
                <c:pt idx="11">
                  <c:v>1.3510441269462434</c:v>
                </c:pt>
                <c:pt idx="12">
                  <c:v>1.3115017319798037</c:v>
                </c:pt>
                <c:pt idx="13">
                  <c:v>1.2735745992498768</c:v>
                </c:pt>
                <c:pt idx="14">
                  <c:v>1.2371889276298917</c:v>
                </c:pt>
                <c:pt idx="15">
                  <c:v>1.2022752294924077</c:v>
                </c:pt>
                <c:pt idx="16">
                  <c:v>1.1687674922254636</c:v>
                </c:pt>
                <c:pt idx="17">
                  <c:v>1.1366028009920723</c:v>
                </c:pt>
                <c:pt idx="18">
                  <c:v>1.1057211265159084</c:v>
                </c:pt>
                <c:pt idx="19">
                  <c:v>1.0760651737902862</c:v>
                </c:pt>
                <c:pt idx="20">
                  <c:v>1.0475802550533126</c:v>
                </c:pt>
                <c:pt idx="21">
                  <c:v>1.0202141740653243</c:v>
                </c:pt>
                <c:pt idx="22">
                  <c:v>0.99391711705344854</c:v>
                </c:pt>
                <c:pt idx="23">
                  <c:v>0.96864154861788188</c:v>
                </c:pt>
                <c:pt idx="24">
                  <c:v>0.94434211192584527</c:v>
                </c:pt>
                <c:pt idx="25">
                  <c:v>0.92097553288262357</c:v>
                </c:pt>
                <c:pt idx="26">
                  <c:v>0.89850052809746728</c:v>
                </c:pt>
                <c:pt idx="27">
                  <c:v>0.87687771650780311</c:v>
                </c:pt>
                <c:pt idx="28">
                  <c:v>0.85606953454183266</c:v>
                </c:pt>
                <c:pt idx="29">
                  <c:v>0.83604015470613746</c:v>
                </c:pt>
                <c:pt idx="30">
                  <c:v>0.81675540748799658</c:v>
                </c:pt>
                <c:pt idx="31">
                  <c:v>0.79818270646411649</c:v>
                </c:pt>
                <c:pt idx="32">
                  <c:v>0.78029097650918944</c:v>
                </c:pt>
                <c:pt idx="33">
                  <c:v>0.76305058499939626</c:v>
                </c:pt>
                <c:pt idx="34">
                  <c:v>0.74643327590776232</c:v>
                </c:pt>
                <c:pt idx="35">
                  <c:v>0.73041210669016254</c:v>
                </c:pt>
                <c:pt idx="36">
                  <c:v>0.71496138786275931</c:v>
                </c:pt>
                <c:pt idx="37">
                  <c:v>0.70005662517373357</c:v>
                </c:pt>
                <c:pt idx="38">
                  <c:v>0.68567446427432011</c:v>
                </c:pt>
                <c:pt idx="39">
                  <c:v>0.67179263779637022</c:v>
                </c:pt>
                <c:pt idx="40">
                  <c:v>0.65838991474593656</c:v>
                </c:pt>
                <c:pt idx="41">
                  <c:v>0.64544605212467399</c:v>
                </c:pt>
                <c:pt idx="42">
                  <c:v>0.63294174869318964</c:v>
                </c:pt>
                <c:pt idx="43">
                  <c:v>0.62085860079283173</c:v>
                </c:pt>
                <c:pt idx="44">
                  <c:v>0.60917906014476908</c:v>
                </c:pt>
                <c:pt idx="45">
                  <c:v>0.59788639354759265</c:v>
                </c:pt>
                <c:pt idx="46">
                  <c:v>0.58696464439703133</c:v>
                </c:pt>
                <c:pt idx="47">
                  <c:v>0.57639859595373333</c:v>
                </c:pt>
                <c:pt idx="48">
                  <c:v>0.56617373628741008</c:v>
                </c:pt>
                <c:pt idx="49">
                  <c:v>0.55627622482795425</c:v>
                </c:pt>
                <c:pt idx="50">
                  <c:v>0.54669286045644172</c:v>
                </c:pt>
              </c:numCache>
            </c:numRef>
          </c:yVal>
          <c:smooth val="1"/>
        </c:ser>
        <c:ser>
          <c:idx val="0"/>
          <c:order val="0"/>
          <c:tx>
            <c:v>Li scattering factor</c:v>
          </c:tx>
          <c:marker>
            <c:symbol val="none"/>
          </c:marker>
          <c:xVal>
            <c:numRef>
              <c:f>Sheet1!$C$4:$C$54</c:f>
              <c:numCache>
                <c:formatCode>General</c:formatCode>
                <c:ptCount val="51"/>
                <c:pt idx="0">
                  <c:v>0</c:v>
                </c:pt>
                <c:pt idx="1">
                  <c:v>1.2278270930415116E-2</c:v>
                </c:pt>
                <c:pt idx="2">
                  <c:v>2.455560682296162E-2</c:v>
                </c:pt>
                <c:pt idx="3">
                  <c:v>3.6831072710977665E-2</c:v>
                </c:pt>
                <c:pt idx="4">
                  <c:v>4.9103733770209462E-2</c:v>
                </c:pt>
                <c:pt idx="5">
                  <c:v>6.1372655390001835E-2</c:v>
                </c:pt>
                <c:pt idx="6">
                  <c:v>7.3636903244472349E-2</c:v>
                </c:pt>
                <c:pt idx="7">
                  <c:v>8.5895543363663951E-2</c:v>
                </c:pt>
                <c:pt idx="8">
                  <c:v>9.8147642204670274E-2</c:v>
                </c:pt>
                <c:pt idx="9">
                  <c:v>0.11039226672272867</c:v>
                </c:pt>
                <c:pt idx="10">
                  <c:v>0.12262848444227509</c:v>
                </c:pt>
                <c:pt idx="11">
                  <c:v>0.13485536352795574</c:v>
                </c:pt>
                <c:pt idx="12">
                  <c:v>0.14707197285558998</c:v>
                </c:pt>
                <c:pt idx="13">
                  <c:v>0.15927738208307898</c:v>
                </c:pt>
                <c:pt idx="14">
                  <c:v>0.17147066172125489</c:v>
                </c:pt>
                <c:pt idx="15">
                  <c:v>0.18365088320466502</c:v>
                </c:pt>
                <c:pt idx="16">
                  <c:v>0.19581711896228587</c:v>
                </c:pt>
                <c:pt idx="17">
                  <c:v>0.20796844248816096</c:v>
                </c:pt>
                <c:pt idx="18">
                  <c:v>0.22010392841195794</c:v>
                </c:pt>
                <c:pt idx="19">
                  <c:v>0.23222265256943939</c:v>
                </c:pt>
                <c:pt idx="20">
                  <c:v>0.24432369207284108</c:v>
                </c:pt>
                <c:pt idx="21">
                  <c:v>0.25640612538115387</c:v>
                </c:pt>
                <c:pt idx="22">
                  <c:v>0.26846903237030212</c:v>
                </c:pt>
                <c:pt idx="23">
                  <c:v>0.28051149440321527</c:v>
                </c:pt>
                <c:pt idx="24">
                  <c:v>0.29253259439978524</c:v>
                </c:pt>
                <c:pt idx="25">
                  <c:v>0.3045314169067056</c:v>
                </c:pt>
                <c:pt idx="26">
                  <c:v>0.31650704816718728</c:v>
                </c:pt>
                <c:pt idx="27">
                  <c:v>0.32845857619054408</c:v>
                </c:pt>
                <c:pt idx="28">
                  <c:v>0.34038509082164498</c:v>
                </c:pt>
                <c:pt idx="29">
                  <c:v>0.35228568381022535</c:v>
                </c:pt>
                <c:pt idx="30">
                  <c:v>0.36415944888005397</c:v>
                </c:pt>
                <c:pt idx="31">
                  <c:v>0.37600548179794979</c:v>
                </c:pt>
                <c:pt idx="32">
                  <c:v>0.38782288044264229</c:v>
                </c:pt>
                <c:pt idx="33">
                  <c:v>0.39961074487347187</c:v>
                </c:pt>
                <c:pt idx="34">
                  <c:v>0.41136817739892334</c:v>
                </c:pt>
                <c:pt idx="35">
                  <c:v>0.42309428264498916</c:v>
                </c:pt>
                <c:pt idx="36">
                  <c:v>0.43478816762335543</c:v>
                </c:pt>
                <c:pt idx="37">
                  <c:v>0.44644894179940647</c:v>
                </c:pt>
                <c:pt idx="38">
                  <c:v>0.45807571716004208</c:v>
                </c:pt>
                <c:pt idx="39">
                  <c:v>0.46966760828130361</c:v>
                </c:pt>
                <c:pt idx="40">
                  <c:v>0.48122373239580252</c:v>
                </c:pt>
                <c:pt idx="41">
                  <c:v>0.49274320945994604</c:v>
                </c:pt>
                <c:pt idx="42">
                  <c:v>0.50422516222095637</c:v>
                </c:pt>
                <c:pt idx="43">
                  <c:v>0.51566871628367639</c:v>
                </c:pt>
                <c:pt idx="44">
                  <c:v>0.52707300017715875</c:v>
                </c:pt>
                <c:pt idx="45">
                  <c:v>0.5384371454210316</c:v>
                </c:pt>
                <c:pt idx="46">
                  <c:v>0.54976028659163645</c:v>
                </c:pt>
                <c:pt idx="47">
                  <c:v>0.56104156138793382</c:v>
                </c:pt>
                <c:pt idx="48">
                  <c:v>0.57228011069717089</c:v>
                </c:pt>
                <c:pt idx="49">
                  <c:v>0.58347507866030568</c:v>
                </c:pt>
                <c:pt idx="50">
                  <c:v>0.59462561273718495</c:v>
                </c:pt>
              </c:numCache>
            </c:numRef>
          </c:xVal>
          <c:yVal>
            <c:numRef>
              <c:f>Sheet1!$D$4:$D$54</c:f>
              <c:numCache>
                <c:formatCode>General</c:formatCode>
                <c:ptCount val="51"/>
                <c:pt idx="0">
                  <c:v>2.9995000000000003</c:v>
                </c:pt>
                <c:pt idx="1">
                  <c:v>2.1289635619885705</c:v>
                </c:pt>
                <c:pt idx="2">
                  <c:v>1.876468957443586</c:v>
                </c:pt>
                <c:pt idx="3">
                  <c:v>1.762777024687658</c:v>
                </c:pt>
                <c:pt idx="4">
                  <c:v>1.6892098757902556</c:v>
                </c:pt>
                <c:pt idx="5">
                  <c:v>1.6299026088790576</c:v>
                </c:pt>
                <c:pt idx="6">
                  <c:v>1.5768381620590923</c:v>
                </c:pt>
                <c:pt idx="7">
                  <c:v>1.5272849821596564</c:v>
                </c:pt>
                <c:pt idx="8">
                  <c:v>1.4802434557151058</c:v>
                </c:pt>
                <c:pt idx="9">
                  <c:v>1.4353080474974043</c:v>
                </c:pt>
                <c:pt idx="10">
                  <c:v>1.392282042293371</c:v>
                </c:pt>
                <c:pt idx="11">
                  <c:v>1.3510441269462434</c:v>
                </c:pt>
                <c:pt idx="12">
                  <c:v>1.3115017319798037</c:v>
                </c:pt>
                <c:pt idx="13">
                  <c:v>1.2735745992498768</c:v>
                </c:pt>
                <c:pt idx="14">
                  <c:v>1.2371889276298917</c:v>
                </c:pt>
                <c:pt idx="15">
                  <c:v>1.2022752294924077</c:v>
                </c:pt>
                <c:pt idx="16">
                  <c:v>1.1687674922254636</c:v>
                </c:pt>
                <c:pt idx="17">
                  <c:v>1.1366028009920723</c:v>
                </c:pt>
                <c:pt idx="18">
                  <c:v>1.1057211265159084</c:v>
                </c:pt>
                <c:pt idx="19">
                  <c:v>1.0760651737902862</c:v>
                </c:pt>
                <c:pt idx="20">
                  <c:v>1.0475802550533126</c:v>
                </c:pt>
                <c:pt idx="21">
                  <c:v>1.0202141740653243</c:v>
                </c:pt>
                <c:pt idx="22">
                  <c:v>0.99391711705344854</c:v>
                </c:pt>
                <c:pt idx="23">
                  <c:v>0.96864154861788188</c:v>
                </c:pt>
                <c:pt idx="24">
                  <c:v>0.94434211192584527</c:v>
                </c:pt>
                <c:pt idx="25">
                  <c:v>0.92097553288262357</c:v>
                </c:pt>
                <c:pt idx="26">
                  <c:v>0.89850052809746728</c:v>
                </c:pt>
                <c:pt idx="27">
                  <c:v>0.87687771650780311</c:v>
                </c:pt>
                <c:pt idx="28">
                  <c:v>0.85606953454183266</c:v>
                </c:pt>
                <c:pt idx="29">
                  <c:v>0.83604015470613746</c:v>
                </c:pt>
                <c:pt idx="30">
                  <c:v>0.81675540748799658</c:v>
                </c:pt>
                <c:pt idx="31">
                  <c:v>0.79818270646411649</c:v>
                </c:pt>
                <c:pt idx="32">
                  <c:v>0.78029097650918944</c:v>
                </c:pt>
                <c:pt idx="33">
                  <c:v>0.76305058499939626</c:v>
                </c:pt>
                <c:pt idx="34">
                  <c:v>0.74643327590776232</c:v>
                </c:pt>
                <c:pt idx="35">
                  <c:v>0.73041210669016254</c:v>
                </c:pt>
                <c:pt idx="36">
                  <c:v>0.71496138786275931</c:v>
                </c:pt>
                <c:pt idx="37">
                  <c:v>0.70005662517373357</c:v>
                </c:pt>
                <c:pt idx="38">
                  <c:v>0.68567446427432011</c:v>
                </c:pt>
                <c:pt idx="39">
                  <c:v>0.67179263779637022</c:v>
                </c:pt>
                <c:pt idx="40">
                  <c:v>0.65838991474593656</c:v>
                </c:pt>
                <c:pt idx="41">
                  <c:v>0.64544605212467399</c:v>
                </c:pt>
                <c:pt idx="42">
                  <c:v>0.63294174869318964</c:v>
                </c:pt>
                <c:pt idx="43">
                  <c:v>0.62085860079283173</c:v>
                </c:pt>
                <c:pt idx="44">
                  <c:v>0.60917906014476908</c:v>
                </c:pt>
                <c:pt idx="45">
                  <c:v>0.59788639354759265</c:v>
                </c:pt>
                <c:pt idx="46">
                  <c:v>0.58696464439703133</c:v>
                </c:pt>
                <c:pt idx="47">
                  <c:v>0.57639859595373333</c:v>
                </c:pt>
                <c:pt idx="48">
                  <c:v>0.56617373628741008</c:v>
                </c:pt>
                <c:pt idx="49">
                  <c:v>0.55627622482795425</c:v>
                </c:pt>
                <c:pt idx="50">
                  <c:v>0.54669286045644172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24000"/>
        <c:axId val="178920864"/>
      </c:scatterChart>
      <c:valAx>
        <c:axId val="1789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Sin </a:t>
                </a:r>
                <a:r>
                  <a:rPr lang="el-GR">
                    <a:latin typeface="Calibri"/>
                  </a:rPr>
                  <a:t>θ</a:t>
                </a:r>
                <a:r>
                  <a:rPr lang="en-CA">
                    <a:latin typeface="Calibri"/>
                  </a:rPr>
                  <a:t>/</a:t>
                </a:r>
                <a:r>
                  <a:rPr lang="el-GR">
                    <a:latin typeface="Calibri"/>
                  </a:rPr>
                  <a:t>λ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920864"/>
        <c:crosses val="autoZero"/>
        <c:crossBetween val="midCat"/>
      </c:valAx>
      <c:valAx>
        <c:axId val="178920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</a:t>
                </a:r>
                <a:r>
                  <a:rPr lang="en-US" baseline="-25000"/>
                  <a:t>Li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924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Vector Addition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Sum(f(Li))</c:v>
          </c:tx>
          <c:spPr>
            <a:ln>
              <a:tailEnd type="triangle" w="lg" len="med"/>
            </a:ln>
          </c:spPr>
          <c:marker>
            <c:symbol val="none"/>
          </c:marker>
          <c:xVal>
            <c:numRef>
              <c:f>Sheet2!$M$23:$M$31</c:f>
              <c:numCache>
                <c:formatCode>General</c:formatCode>
                <c:ptCount val="9"/>
                <c:pt idx="0">
                  <c:v>0</c:v>
                </c:pt>
                <c:pt idx="1">
                  <c:v>0.45528047695127771</c:v>
                </c:pt>
                <c:pt idx="2">
                  <c:v>0</c:v>
                </c:pt>
                <c:pt idx="3">
                  <c:v>-0.45528047695127788</c:v>
                </c:pt>
                <c:pt idx="4">
                  <c:v>-4.9960036108132044E-16</c:v>
                </c:pt>
                <c:pt idx="5">
                  <c:v>0.45528047695127688</c:v>
                </c:pt>
                <c:pt idx="6">
                  <c:v>-9.9920072216264089E-16</c:v>
                </c:pt>
                <c:pt idx="7">
                  <c:v>-0.45528047695127855</c:v>
                </c:pt>
                <c:pt idx="8">
                  <c:v>-8.3266726846886741E-16</c:v>
                </c:pt>
              </c:numCache>
            </c:numRef>
          </c:xVal>
          <c:yVal>
            <c:numRef>
              <c:f>Sheet2!$N$23:$N$31</c:f>
              <c:numCache>
                <c:formatCode>General</c:formatCode>
                <c:ptCount val="9"/>
                <c:pt idx="0">
                  <c:v>0</c:v>
                </c:pt>
                <c:pt idx="1">
                  <c:v>1.4012092287102447</c:v>
                </c:pt>
                <c:pt idx="2">
                  <c:v>2.8024184574204893</c:v>
                </c:pt>
                <c:pt idx="3">
                  <c:v>1.4012092287102447</c:v>
                </c:pt>
                <c:pt idx="4">
                  <c:v>0</c:v>
                </c:pt>
                <c:pt idx="5">
                  <c:v>-1.4012092287102449</c:v>
                </c:pt>
                <c:pt idx="6">
                  <c:v>-2.8024184574204893</c:v>
                </c:pt>
                <c:pt idx="7">
                  <c:v>-1.4012092287102444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F(hkl)</c:v>
          </c:tx>
          <c:spPr>
            <a:ln w="50800">
              <a:headEnd type="none" w="sm" len="sm"/>
              <a:tailEnd type="none" w="sm" len="sm"/>
            </a:ln>
          </c:spPr>
          <c:marker>
            <c:symbol val="none"/>
          </c:marker>
          <c:xVal>
            <c:numRef>
              <c:f>Sheet2!$J$23:$J$25</c:f>
              <c:numCache>
                <c:formatCode>General</c:formatCode>
                <c:ptCount val="3"/>
                <c:pt idx="0">
                  <c:v>0</c:v>
                </c:pt>
                <c:pt idx="1">
                  <c:v>-4.163336342344337E-16</c:v>
                </c:pt>
                <c:pt idx="2">
                  <c:v>-8.3266726846886741E-16</c:v>
                </c:pt>
              </c:numCache>
            </c:numRef>
          </c:xVal>
          <c:yVal>
            <c:numRef>
              <c:f>Sheet2!$K$23:$K$25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21648"/>
        <c:axId val="222699448"/>
      </c:scatterChart>
      <c:valAx>
        <c:axId val="1789216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22699448"/>
        <c:crosses val="autoZero"/>
        <c:crossBetween val="midCat"/>
      </c:valAx>
      <c:valAx>
        <c:axId val="22269944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17892164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137160</xdr:rowOff>
    </xdr:from>
    <xdr:to>
      <xdr:col>14</xdr:col>
      <xdr:colOff>601980</xdr:colOff>
      <xdr:row>19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83820</xdr:colOff>
      <xdr:row>20</xdr:row>
      <xdr:rowOff>68580</xdr:rowOff>
    </xdr:from>
    <xdr:to>
      <xdr:col>5</xdr:col>
      <xdr:colOff>556260</xdr:colOff>
      <xdr:row>34</xdr:row>
      <xdr:rowOff>45720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621031</xdr:colOff>
      <xdr:row>20</xdr:row>
      <xdr:rowOff>160019</xdr:rowOff>
    </xdr:from>
    <xdr:to>
      <xdr:col>8</xdr:col>
      <xdr:colOff>566739</xdr:colOff>
      <xdr:row>50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30480</xdr:colOff>
      <xdr:row>32</xdr:row>
      <xdr:rowOff>22860</xdr:rowOff>
    </xdr:from>
    <xdr:to>
      <xdr:col>14</xdr:col>
      <xdr:colOff>243840</xdr:colOff>
      <xdr:row>41</xdr:row>
      <xdr:rowOff>0</xdr:rowOff>
    </xdr:to>
    <xdr:pic>
      <xdr:nvPicPr>
        <xdr:cNvPr id="6" name="Picture 5" descr="phase calculator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45680" y="5875020"/>
          <a:ext cx="1432560" cy="1623060"/>
        </a:xfrm>
        <a:prstGeom prst="rect">
          <a:avLst/>
        </a:prstGeom>
      </xdr:spPr>
    </xdr:pic>
    <xdr:clientData/>
  </xdr:twoCellAnchor>
  <xdr:twoCellAnchor editAs="oneCell">
    <xdr:from>
      <xdr:col>3</xdr:col>
      <xdr:colOff>259080</xdr:colOff>
      <xdr:row>35</xdr:row>
      <xdr:rowOff>60960</xdr:rowOff>
    </xdr:from>
    <xdr:to>
      <xdr:col>5</xdr:col>
      <xdr:colOff>182880</xdr:colOff>
      <xdr:row>39</xdr:row>
      <xdr:rowOff>91440</xdr:rowOff>
    </xdr:to>
    <xdr:pic>
      <xdr:nvPicPr>
        <xdr:cNvPr id="7" name="Picture 6" descr="Li2_in_P2_1_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87880" y="6461760"/>
          <a:ext cx="1143000" cy="762000"/>
        </a:xfrm>
        <a:prstGeom prst="rect">
          <a:avLst/>
        </a:prstGeom>
      </xdr:spPr>
    </xdr:pic>
    <xdr:clientData/>
  </xdr:twoCellAnchor>
  <xdr:twoCellAnchor>
    <xdr:from>
      <xdr:col>0</xdr:col>
      <xdr:colOff>198120</xdr:colOff>
      <xdr:row>35</xdr:row>
      <xdr:rowOff>60960</xdr:rowOff>
    </xdr:from>
    <xdr:to>
      <xdr:col>2</xdr:col>
      <xdr:colOff>350520</xdr:colOff>
      <xdr:row>39</xdr:row>
      <xdr:rowOff>0</xdr:rowOff>
    </xdr:to>
    <xdr:sp macro="" textlink="">
      <xdr:nvSpPr>
        <xdr:cNvPr id="8" name="TextBox 7"/>
        <xdr:cNvSpPr txBox="1"/>
      </xdr:nvSpPr>
      <xdr:spPr>
        <a:xfrm>
          <a:off x="198120" y="6461760"/>
          <a:ext cx="1371600" cy="6705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CA" sz="1200" b="1">
              <a:solidFill>
                <a:srgbClr val="FF0000"/>
              </a:solidFill>
            </a:rPr>
            <a:t>Dilithium</a:t>
          </a:r>
          <a:r>
            <a:rPr lang="en-CA" sz="1200" b="1" baseline="0">
              <a:solidFill>
                <a:srgbClr val="FF0000"/>
              </a:solidFill>
            </a:rPr>
            <a:t> Crystal Structure Factor Calculator</a:t>
          </a:r>
          <a:endParaRPr lang="en-CA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2"/>
  <sheetViews>
    <sheetView topLeftCell="G1" workbookViewId="0">
      <selection activeCell="Z4" sqref="Z4"/>
    </sheetView>
  </sheetViews>
  <sheetFormatPr defaultRowHeight="14.25" x14ac:dyDescent="0.45"/>
  <cols>
    <col min="3" max="3" width="10.53125" customWidth="1"/>
    <col min="11" max="13" width="12.6640625" bestFit="1" customWidth="1"/>
    <col min="14" max="18" width="12.6640625" customWidth="1"/>
    <col min="20" max="20" width="12" bestFit="1" customWidth="1"/>
  </cols>
  <sheetData>
    <row r="2" spans="1:24" x14ac:dyDescent="0.45">
      <c r="A2" t="s">
        <v>48</v>
      </c>
      <c r="B2" s="7" t="s">
        <v>45</v>
      </c>
      <c r="C2" t="s">
        <v>46</v>
      </c>
      <c r="D2" t="s">
        <v>47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  <c r="P2" t="s">
        <v>42</v>
      </c>
      <c r="Q2" t="s">
        <v>43</v>
      </c>
      <c r="R2" t="s">
        <v>44</v>
      </c>
      <c r="T2" t="s">
        <v>2</v>
      </c>
    </row>
    <row r="4" spans="1:24" x14ac:dyDescent="0.45">
      <c r="A4">
        <f t="shared" ref="A4:A35" si="0">_1_2d</f>
        <v>0.1</v>
      </c>
      <c r="B4">
        <v>0</v>
      </c>
      <c r="C4">
        <f t="shared" ref="C4:C35" si="1">SIN(RADIANS(B4))/λ</f>
        <v>0</v>
      </c>
      <c r="D4">
        <f xml:space="preserve"> (1.1282*EXP(-3.9546*C4))+(0.7508*EXP(-1.0524*C4))+(0.6175*EXP(-85.3905*C4))+(0.4653*EXP(-168.261*C4))+0.0377</f>
        <v>2.9995000000000003</v>
      </c>
      <c r="E4">
        <v>0</v>
      </c>
      <c r="F4">
        <f>(E4*10)</f>
        <v>0</v>
      </c>
      <c r="G4">
        <f t="shared" ref="G4:G39" si="2" xml:space="preserve"> (F4/360)*d_hkl</f>
        <v>0</v>
      </c>
      <c r="H4">
        <f>SIN(F4*PI()/180)</f>
        <v>0</v>
      </c>
      <c r="I4">
        <f>COS(F4*PI()/180)</f>
        <v>1</v>
      </c>
      <c r="K4">
        <f t="shared" ref="K4:K35" si="3">amplitude1*SIN((F4*PI()/180)+(shift_1*2*PI()))</f>
        <v>1.4012092287102447</v>
      </c>
      <c r="L4">
        <f t="shared" ref="L4:L35" si="4">amplitude2*SIN((F4*PI()/180)+(shift_2*2*PI()))</f>
        <v>1.4012092287102449</v>
      </c>
      <c r="M4">
        <f t="shared" ref="M4:M35" si="5">amplitude3*SIN((F4*PI()/180)+(shift_3*2*PI()))</f>
        <v>-1.4012092287102447</v>
      </c>
      <c r="N4">
        <f t="shared" ref="N4:N35" si="6">amplitude4*SIN((F4*PI()/180)+(shift_4*2*PI()))</f>
        <v>-1.4012092287102449</v>
      </c>
      <c r="O4">
        <f t="shared" ref="O4:O35" si="7">amplitude5*SIN((F4*PI()/180)+(shift_5*2*PI()))</f>
        <v>-1.4012092287102449</v>
      </c>
      <c r="P4">
        <f t="shared" ref="P4:P35" si="8">amplitude6*SIN((F4*PI()/180)+(shift_6*2*PI()))</f>
        <v>-1.4012092287102447</v>
      </c>
      <c r="Q4">
        <f t="shared" ref="Q4:Q35" si="9">amplitude7*SIN((F4*PI()/180)+(shift_7*2*PI()))</f>
        <v>1.4012092287102449</v>
      </c>
      <c r="R4">
        <f t="shared" ref="R4:R35" si="10">amplitude8*SIN((F4*PI()/180)+(shift_8*2*PI()))</f>
        <v>1.4012092287102447</v>
      </c>
      <c r="T4">
        <f>SUM(K4:R4)</f>
        <v>0</v>
      </c>
      <c r="V4">
        <f t="shared" ref="V4:V39" si="11">d_hkl</f>
        <v>5</v>
      </c>
      <c r="W4">
        <f t="shared" ref="W4:W39" si="12">d_hkl*2</f>
        <v>10</v>
      </c>
      <c r="X4">
        <f t="shared" ref="X4:X39" si="13">d_hkl*3</f>
        <v>15</v>
      </c>
    </row>
    <row r="5" spans="1:24" x14ac:dyDescent="0.45">
      <c r="A5">
        <f t="shared" si="0"/>
        <v>0.1</v>
      </c>
      <c r="B5">
        <v>0.5</v>
      </c>
      <c r="C5">
        <f t="shared" si="1"/>
        <v>1.2278270930415116E-2</v>
      </c>
      <c r="D5">
        <f t="shared" ref="D5:D54" si="14" xml:space="preserve"> (1.1282*EXP(-3.9546*C5))+(0.7508*EXP(-1.0524*C5))+(0.6175*EXP(-85.3905*C5))+(0.4653*EXP(-168.261*C5))+0.0377</f>
        <v>2.1289635619885705</v>
      </c>
      <c r="E5">
        <v>1</v>
      </c>
      <c r="F5">
        <f t="shared" ref="F5:F68" si="15">(E5*10)</f>
        <v>10</v>
      </c>
      <c r="G5">
        <f t="shared" si="2"/>
        <v>0.1388888888888889</v>
      </c>
      <c r="H5">
        <f t="shared" ref="H5:H68" si="16">SIN(F5*PI()/180)</f>
        <v>0.17364817766693033</v>
      </c>
      <c r="I5">
        <f t="shared" ref="I5:I68" si="17">COS(F5*PI()/180)</f>
        <v>0.98480775301220802</v>
      </c>
      <c r="K5">
        <f t="shared" si="3"/>
        <v>1.4589803371760255</v>
      </c>
      <c r="L5">
        <f t="shared" si="4"/>
        <v>1.3008630868761852</v>
      </c>
      <c r="M5">
        <f t="shared" si="5"/>
        <v>-1.4589803371760255</v>
      </c>
      <c r="N5">
        <f t="shared" si="6"/>
        <v>-1.3008630868761852</v>
      </c>
      <c r="O5">
        <f t="shared" si="7"/>
        <v>-1.3008630868761852</v>
      </c>
      <c r="P5">
        <f t="shared" si="8"/>
        <v>-1.4589803371760255</v>
      </c>
      <c r="Q5">
        <f t="shared" si="9"/>
        <v>1.3008630868761852</v>
      </c>
      <c r="R5">
        <f t="shared" si="10"/>
        <v>1.4589803371760255</v>
      </c>
      <c r="T5">
        <f t="shared" ref="T5:T68" si="18">SUM(K5:R5)</f>
        <v>0</v>
      </c>
      <c r="V5">
        <f t="shared" si="11"/>
        <v>5</v>
      </c>
      <c r="W5">
        <f t="shared" si="12"/>
        <v>10</v>
      </c>
      <c r="X5">
        <f t="shared" si="13"/>
        <v>15</v>
      </c>
    </row>
    <row r="6" spans="1:24" x14ac:dyDescent="0.45">
      <c r="A6">
        <f t="shared" si="0"/>
        <v>0.1</v>
      </c>
      <c r="B6">
        <v>1</v>
      </c>
      <c r="C6">
        <f t="shared" si="1"/>
        <v>2.455560682296162E-2</v>
      </c>
      <c r="D6">
        <f t="shared" si="14"/>
        <v>1.876468957443586</v>
      </c>
      <c r="E6">
        <v>2</v>
      </c>
      <c r="F6">
        <f t="shared" si="15"/>
        <v>20</v>
      </c>
      <c r="G6">
        <f t="shared" si="2"/>
        <v>0.27777777777777779</v>
      </c>
      <c r="H6">
        <f t="shared" si="16"/>
        <v>0.34202014332566871</v>
      </c>
      <c r="I6">
        <f t="shared" si="17"/>
        <v>0.93969262078590843</v>
      </c>
      <c r="K6">
        <f t="shared" si="3"/>
        <v>1.4724210663763859</v>
      </c>
      <c r="L6">
        <f t="shared" si="4"/>
        <v>1.1609908784158764</v>
      </c>
      <c r="M6">
        <f t="shared" si="5"/>
        <v>-1.4724210663763859</v>
      </c>
      <c r="N6">
        <f t="shared" si="6"/>
        <v>-1.1609908784158769</v>
      </c>
      <c r="O6">
        <f t="shared" si="7"/>
        <v>-1.1609908784158769</v>
      </c>
      <c r="P6">
        <f t="shared" si="8"/>
        <v>-1.4724210663763859</v>
      </c>
      <c r="Q6">
        <f t="shared" si="9"/>
        <v>1.1609908784158764</v>
      </c>
      <c r="R6">
        <f t="shared" si="10"/>
        <v>1.4724210663763859</v>
      </c>
      <c r="T6">
        <f t="shared" si="18"/>
        <v>0</v>
      </c>
      <c r="V6">
        <f t="shared" si="11"/>
        <v>5</v>
      </c>
      <c r="W6">
        <f t="shared" si="12"/>
        <v>10</v>
      </c>
      <c r="X6">
        <f t="shared" si="13"/>
        <v>15</v>
      </c>
    </row>
    <row r="7" spans="1:24" x14ac:dyDescent="0.45">
      <c r="A7">
        <f t="shared" si="0"/>
        <v>0.1</v>
      </c>
      <c r="B7">
        <v>1.5</v>
      </c>
      <c r="C7">
        <f t="shared" si="1"/>
        <v>3.6831072710977665E-2</v>
      </c>
      <c r="D7">
        <f t="shared" si="14"/>
        <v>1.762777024687658</v>
      </c>
      <c r="E7">
        <v>3</v>
      </c>
      <c r="F7">
        <f t="shared" si="15"/>
        <v>30</v>
      </c>
      <c r="G7">
        <f t="shared" si="2"/>
        <v>0.41666666666666663</v>
      </c>
      <c r="H7">
        <f t="shared" si="16"/>
        <v>0.49999999999999994</v>
      </c>
      <c r="I7">
        <f t="shared" si="17"/>
        <v>0.86602540378443871</v>
      </c>
      <c r="K7">
        <f t="shared" si="3"/>
        <v>1.4411230265559105</v>
      </c>
      <c r="L7">
        <f t="shared" si="4"/>
        <v>0.98584254960463291</v>
      </c>
      <c r="M7">
        <f t="shared" si="5"/>
        <v>-1.4411230265559103</v>
      </c>
      <c r="N7">
        <f t="shared" si="6"/>
        <v>-0.98584254960463258</v>
      </c>
      <c r="O7">
        <f t="shared" si="7"/>
        <v>-0.98584254960463258</v>
      </c>
      <c r="P7">
        <f t="shared" si="8"/>
        <v>-1.4411230265559103</v>
      </c>
      <c r="Q7">
        <f t="shared" si="9"/>
        <v>0.98584254960463291</v>
      </c>
      <c r="R7">
        <f t="shared" si="10"/>
        <v>1.4411230265559105</v>
      </c>
      <c r="T7">
        <f t="shared" si="18"/>
        <v>0</v>
      </c>
      <c r="V7">
        <f t="shared" si="11"/>
        <v>5</v>
      </c>
      <c r="W7">
        <f t="shared" si="12"/>
        <v>10</v>
      </c>
      <c r="X7">
        <f t="shared" si="13"/>
        <v>15</v>
      </c>
    </row>
    <row r="8" spans="1:24" x14ac:dyDescent="0.45">
      <c r="A8">
        <f t="shared" si="0"/>
        <v>0.1</v>
      </c>
      <c r="B8">
        <v>2</v>
      </c>
      <c r="C8">
        <f t="shared" si="1"/>
        <v>4.9103733770209462E-2</v>
      </c>
      <c r="D8">
        <f t="shared" si="14"/>
        <v>1.6892098757902556</v>
      </c>
      <c r="E8">
        <v>4</v>
      </c>
      <c r="F8">
        <f t="shared" si="15"/>
        <v>40</v>
      </c>
      <c r="G8">
        <f t="shared" si="2"/>
        <v>0.55555555555555558</v>
      </c>
      <c r="H8">
        <f t="shared" si="16"/>
        <v>0.64278760968653925</v>
      </c>
      <c r="I8">
        <f t="shared" si="17"/>
        <v>0.76604444311897801</v>
      </c>
      <c r="K8">
        <f t="shared" si="3"/>
        <v>1.3660371928169714</v>
      </c>
      <c r="L8">
        <f t="shared" si="4"/>
        <v>0.78073989378405273</v>
      </c>
      <c r="M8">
        <f t="shared" si="5"/>
        <v>-1.3660371928169714</v>
      </c>
      <c r="N8">
        <f t="shared" si="6"/>
        <v>-0.78073989378405284</v>
      </c>
      <c r="O8">
        <f t="shared" si="7"/>
        <v>-0.78073989378405284</v>
      </c>
      <c r="P8">
        <f t="shared" si="8"/>
        <v>-1.3660371928169714</v>
      </c>
      <c r="Q8">
        <f t="shared" si="9"/>
        <v>0.78073989378405273</v>
      </c>
      <c r="R8">
        <f t="shared" si="10"/>
        <v>1.3660371928169714</v>
      </c>
      <c r="T8">
        <f t="shared" si="18"/>
        <v>0</v>
      </c>
      <c r="V8">
        <f t="shared" si="11"/>
        <v>5</v>
      </c>
      <c r="W8">
        <f t="shared" si="12"/>
        <v>10</v>
      </c>
      <c r="X8">
        <f t="shared" si="13"/>
        <v>15</v>
      </c>
    </row>
    <row r="9" spans="1:24" x14ac:dyDescent="0.45">
      <c r="A9">
        <f t="shared" si="0"/>
        <v>0.1</v>
      </c>
      <c r="B9">
        <v>2.5</v>
      </c>
      <c r="C9">
        <f t="shared" si="1"/>
        <v>6.1372655390001835E-2</v>
      </c>
      <c r="D9">
        <f t="shared" si="14"/>
        <v>1.6299026088790576</v>
      </c>
      <c r="E9">
        <v>5</v>
      </c>
      <c r="F9">
        <f t="shared" si="15"/>
        <v>50</v>
      </c>
      <c r="G9">
        <f t="shared" si="2"/>
        <v>0.69444444444444442</v>
      </c>
      <c r="H9">
        <f t="shared" si="16"/>
        <v>0.76604444311897801</v>
      </c>
      <c r="I9">
        <f t="shared" si="17"/>
        <v>0.64278760968653936</v>
      </c>
      <c r="K9">
        <f t="shared" si="3"/>
        <v>1.2494450102224619</v>
      </c>
      <c r="L9">
        <f t="shared" si="4"/>
        <v>0.55191485136429363</v>
      </c>
      <c r="M9">
        <f t="shared" si="5"/>
        <v>-1.2494450102224621</v>
      </c>
      <c r="N9">
        <f t="shared" si="6"/>
        <v>-0.55191485136429386</v>
      </c>
      <c r="O9">
        <f t="shared" si="7"/>
        <v>-0.55191485136429386</v>
      </c>
      <c r="P9">
        <f t="shared" si="8"/>
        <v>-1.2494450102224621</v>
      </c>
      <c r="Q9">
        <f t="shared" si="9"/>
        <v>0.55191485136429363</v>
      </c>
      <c r="R9">
        <f t="shared" si="10"/>
        <v>1.2494450102224619</v>
      </c>
      <c r="T9">
        <f t="shared" si="18"/>
        <v>0</v>
      </c>
      <c r="V9">
        <f t="shared" si="11"/>
        <v>5</v>
      </c>
      <c r="W9">
        <f t="shared" si="12"/>
        <v>10</v>
      </c>
      <c r="X9">
        <f t="shared" si="13"/>
        <v>15</v>
      </c>
    </row>
    <row r="10" spans="1:24" x14ac:dyDescent="0.45">
      <c r="A10">
        <f t="shared" si="0"/>
        <v>0.1</v>
      </c>
      <c r="B10">
        <v>3</v>
      </c>
      <c r="C10">
        <f t="shared" si="1"/>
        <v>7.3636903244472349E-2</v>
      </c>
      <c r="D10">
        <f t="shared" si="14"/>
        <v>1.5768381620590923</v>
      </c>
      <c r="E10">
        <v>6</v>
      </c>
      <c r="F10">
        <f t="shared" si="15"/>
        <v>60</v>
      </c>
      <c r="G10">
        <f t="shared" si="2"/>
        <v>0.83333333333333326</v>
      </c>
      <c r="H10">
        <f t="shared" si="16"/>
        <v>0.8660254037844386</v>
      </c>
      <c r="I10">
        <f t="shared" si="17"/>
        <v>0.50000000000000011</v>
      </c>
      <c r="K10">
        <f t="shared" si="3"/>
        <v>1.0948890732420247</v>
      </c>
      <c r="L10">
        <f t="shared" si="4"/>
        <v>0.30632015546822089</v>
      </c>
      <c r="M10">
        <f t="shared" si="5"/>
        <v>-1.0948890732420249</v>
      </c>
      <c r="N10">
        <f t="shared" si="6"/>
        <v>-0.30632015546822106</v>
      </c>
      <c r="O10">
        <f t="shared" si="7"/>
        <v>-0.30632015546822106</v>
      </c>
      <c r="P10">
        <f t="shared" si="8"/>
        <v>-1.0948890732420249</v>
      </c>
      <c r="Q10">
        <f t="shared" si="9"/>
        <v>0.30632015546822089</v>
      </c>
      <c r="R10">
        <f t="shared" si="10"/>
        <v>1.0948890732420247</v>
      </c>
      <c r="T10">
        <f t="shared" si="18"/>
        <v>0</v>
      </c>
      <c r="V10">
        <f t="shared" si="11"/>
        <v>5</v>
      </c>
      <c r="W10">
        <f t="shared" si="12"/>
        <v>10</v>
      </c>
      <c r="X10">
        <f t="shared" si="13"/>
        <v>15</v>
      </c>
    </row>
    <row r="11" spans="1:24" x14ac:dyDescent="0.45">
      <c r="A11">
        <f t="shared" si="0"/>
        <v>0.1</v>
      </c>
      <c r="B11">
        <v>3.5</v>
      </c>
      <c r="C11">
        <f t="shared" si="1"/>
        <v>8.5895543363663951E-2</v>
      </c>
      <c r="D11">
        <f t="shared" si="14"/>
        <v>1.5272849821596564</v>
      </c>
      <c r="E11">
        <v>7</v>
      </c>
      <c r="F11">
        <f t="shared" si="15"/>
        <v>70</v>
      </c>
      <c r="G11">
        <f t="shared" si="2"/>
        <v>0.97222222222222221</v>
      </c>
      <c r="H11">
        <f t="shared" si="16"/>
        <v>0.93969262078590832</v>
      </c>
      <c r="I11">
        <f t="shared" si="17"/>
        <v>0.34202014332566882</v>
      </c>
      <c r="K11">
        <f t="shared" si="3"/>
        <v>0.9070654858117323</v>
      </c>
      <c r="L11">
        <f t="shared" si="4"/>
        <v>5.1418076653723409E-2</v>
      </c>
      <c r="M11">
        <f t="shared" si="5"/>
        <v>-0.90706548581173196</v>
      </c>
      <c r="N11">
        <f t="shared" si="6"/>
        <v>-5.1418076653722944E-2</v>
      </c>
      <c r="O11">
        <f t="shared" si="7"/>
        <v>-5.1418076653722944E-2</v>
      </c>
      <c r="P11">
        <f t="shared" si="8"/>
        <v>-0.90706548581173196</v>
      </c>
      <c r="Q11">
        <f t="shared" si="9"/>
        <v>5.1418076653723409E-2</v>
      </c>
      <c r="R11">
        <f t="shared" si="10"/>
        <v>0.9070654858117323</v>
      </c>
      <c r="T11">
        <f t="shared" si="18"/>
        <v>1.6653345369377348E-15</v>
      </c>
      <c r="V11">
        <f t="shared" si="11"/>
        <v>5</v>
      </c>
      <c r="W11">
        <f t="shared" si="12"/>
        <v>10</v>
      </c>
      <c r="X11">
        <f t="shared" si="13"/>
        <v>15</v>
      </c>
    </row>
    <row r="12" spans="1:24" x14ac:dyDescent="0.45">
      <c r="A12">
        <f t="shared" si="0"/>
        <v>0.1</v>
      </c>
      <c r="B12">
        <v>4</v>
      </c>
      <c r="C12">
        <f t="shared" si="1"/>
        <v>9.8147642204670274E-2</v>
      </c>
      <c r="D12">
        <f t="shared" si="14"/>
        <v>1.4802434557151058</v>
      </c>
      <c r="E12">
        <v>8</v>
      </c>
      <c r="F12">
        <f t="shared" si="15"/>
        <v>80</v>
      </c>
      <c r="G12">
        <f t="shared" si="2"/>
        <v>1.1111111111111112</v>
      </c>
      <c r="H12">
        <f t="shared" si="16"/>
        <v>0.98480775301220802</v>
      </c>
      <c r="I12">
        <f t="shared" si="17"/>
        <v>0.17364817766693041</v>
      </c>
      <c r="K12">
        <f t="shared" si="3"/>
        <v>0.69168117259233308</v>
      </c>
      <c r="L12">
        <f t="shared" si="4"/>
        <v>-0.20504631440109525</v>
      </c>
      <c r="M12">
        <f t="shared" si="5"/>
        <v>-0.69168117259233319</v>
      </c>
      <c r="N12">
        <f t="shared" si="6"/>
        <v>0.20504631440109505</v>
      </c>
      <c r="O12">
        <f t="shared" si="7"/>
        <v>0.20504631440109505</v>
      </c>
      <c r="P12">
        <f t="shared" si="8"/>
        <v>-0.69168117259233319</v>
      </c>
      <c r="Q12">
        <f t="shared" si="9"/>
        <v>-0.20504631440109525</v>
      </c>
      <c r="R12">
        <f t="shared" si="10"/>
        <v>0.69168117259233308</v>
      </c>
      <c r="T12">
        <f t="shared" si="18"/>
        <v>0</v>
      </c>
      <c r="V12">
        <f t="shared" si="11"/>
        <v>5</v>
      </c>
      <c r="W12">
        <f t="shared" si="12"/>
        <v>10</v>
      </c>
      <c r="X12">
        <f t="shared" si="13"/>
        <v>15</v>
      </c>
    </row>
    <row r="13" spans="1:24" x14ac:dyDescent="0.45">
      <c r="A13">
        <f t="shared" si="0"/>
        <v>0.1</v>
      </c>
      <c r="B13">
        <v>4.5</v>
      </c>
      <c r="C13">
        <f t="shared" si="1"/>
        <v>0.11039226672272867</v>
      </c>
      <c r="D13">
        <f t="shared" si="14"/>
        <v>1.4353080474974043</v>
      </c>
      <c r="E13">
        <v>9</v>
      </c>
      <c r="F13">
        <f t="shared" si="15"/>
        <v>90</v>
      </c>
      <c r="G13">
        <f t="shared" si="2"/>
        <v>1.25</v>
      </c>
      <c r="H13">
        <f t="shared" si="16"/>
        <v>1</v>
      </c>
      <c r="I13">
        <f t="shared" si="17"/>
        <v>6.1257422745431001E-17</v>
      </c>
      <c r="K13">
        <f t="shared" si="3"/>
        <v>0.45528047695127782</v>
      </c>
      <c r="L13">
        <f t="shared" si="4"/>
        <v>-0.45528047695127749</v>
      </c>
      <c r="M13">
        <f t="shared" si="5"/>
        <v>-0.45528047695127799</v>
      </c>
      <c r="N13">
        <f t="shared" si="6"/>
        <v>0.45528047695127732</v>
      </c>
      <c r="O13">
        <f t="shared" si="7"/>
        <v>0.45528047695127732</v>
      </c>
      <c r="P13">
        <f t="shared" si="8"/>
        <v>-0.45528047695127799</v>
      </c>
      <c r="Q13">
        <f t="shared" si="9"/>
        <v>-0.45528047695127749</v>
      </c>
      <c r="R13">
        <f t="shared" si="10"/>
        <v>0.45528047695127782</v>
      </c>
      <c r="T13">
        <f t="shared" si="18"/>
        <v>-6.6613381477509392E-16</v>
      </c>
      <c r="V13">
        <f t="shared" si="11"/>
        <v>5</v>
      </c>
      <c r="W13">
        <f t="shared" si="12"/>
        <v>10</v>
      </c>
      <c r="X13">
        <f t="shared" si="13"/>
        <v>15</v>
      </c>
    </row>
    <row r="14" spans="1:24" x14ac:dyDescent="0.45">
      <c r="A14">
        <f t="shared" si="0"/>
        <v>0.1</v>
      </c>
      <c r="B14">
        <v>5</v>
      </c>
      <c r="C14">
        <f t="shared" si="1"/>
        <v>0.12262848444227509</v>
      </c>
      <c r="D14">
        <f t="shared" si="14"/>
        <v>1.392282042293371</v>
      </c>
      <c r="E14">
        <v>10</v>
      </c>
      <c r="F14">
        <f t="shared" si="15"/>
        <v>100</v>
      </c>
      <c r="G14">
        <f t="shared" si="2"/>
        <v>1.3888888888888888</v>
      </c>
      <c r="H14">
        <f t="shared" si="16"/>
        <v>0.98480775301220802</v>
      </c>
      <c r="I14">
        <f t="shared" si="17"/>
        <v>-0.1736481776669303</v>
      </c>
      <c r="K14">
        <f t="shared" si="3"/>
        <v>0.20504631440109558</v>
      </c>
      <c r="L14">
        <f t="shared" si="4"/>
        <v>-0.69168117259233275</v>
      </c>
      <c r="M14">
        <f t="shared" si="5"/>
        <v>-0.20504631440109578</v>
      </c>
      <c r="N14">
        <f t="shared" si="6"/>
        <v>0.69168117259233253</v>
      </c>
      <c r="O14">
        <f t="shared" si="7"/>
        <v>0.69168117259233253</v>
      </c>
      <c r="P14">
        <f t="shared" si="8"/>
        <v>-0.20504631440109578</v>
      </c>
      <c r="Q14">
        <f t="shared" si="9"/>
        <v>-0.69168117259233275</v>
      </c>
      <c r="R14">
        <f t="shared" si="10"/>
        <v>0.20504631440109558</v>
      </c>
      <c r="T14">
        <f t="shared" si="18"/>
        <v>-8.6042284408449632E-16</v>
      </c>
      <c r="V14">
        <f t="shared" si="11"/>
        <v>5</v>
      </c>
      <c r="W14">
        <f t="shared" si="12"/>
        <v>10</v>
      </c>
      <c r="X14">
        <f t="shared" si="13"/>
        <v>15</v>
      </c>
    </row>
    <row r="15" spans="1:24" x14ac:dyDescent="0.45">
      <c r="A15">
        <f t="shared" si="0"/>
        <v>0.1</v>
      </c>
      <c r="B15">
        <v>5.5</v>
      </c>
      <c r="C15">
        <f t="shared" si="1"/>
        <v>0.13485536352795574</v>
      </c>
      <c r="D15">
        <f t="shared" si="14"/>
        <v>1.3510441269462434</v>
      </c>
      <c r="E15">
        <v>11</v>
      </c>
      <c r="F15">
        <f t="shared" si="15"/>
        <v>110</v>
      </c>
      <c r="G15">
        <f t="shared" si="2"/>
        <v>1.5277777777777779</v>
      </c>
      <c r="H15">
        <f t="shared" si="16"/>
        <v>0.93969262078590843</v>
      </c>
      <c r="I15">
        <f t="shared" si="17"/>
        <v>-0.34202014332566871</v>
      </c>
      <c r="K15">
        <f t="shared" si="3"/>
        <v>-5.1418076653723055E-2</v>
      </c>
      <c r="L15">
        <f t="shared" si="4"/>
        <v>-0.90706548581173196</v>
      </c>
      <c r="M15">
        <f t="shared" si="5"/>
        <v>5.1418076653722215E-2</v>
      </c>
      <c r="N15">
        <f t="shared" si="6"/>
        <v>0.9070654858117313</v>
      </c>
      <c r="O15">
        <f t="shared" si="7"/>
        <v>0.9070654858117313</v>
      </c>
      <c r="P15">
        <f t="shared" si="8"/>
        <v>5.1418076653722215E-2</v>
      </c>
      <c r="Q15">
        <f t="shared" si="9"/>
        <v>-0.90706548581173196</v>
      </c>
      <c r="R15">
        <f t="shared" si="10"/>
        <v>-5.1418076653723055E-2</v>
      </c>
      <c r="T15">
        <f t="shared" si="18"/>
        <v>-3.0531133177191805E-15</v>
      </c>
      <c r="V15">
        <f t="shared" si="11"/>
        <v>5</v>
      </c>
      <c r="W15">
        <f t="shared" si="12"/>
        <v>10</v>
      </c>
      <c r="X15">
        <f t="shared" si="13"/>
        <v>15</v>
      </c>
    </row>
    <row r="16" spans="1:24" x14ac:dyDescent="0.45">
      <c r="A16">
        <f t="shared" si="0"/>
        <v>0.1</v>
      </c>
      <c r="B16">
        <v>6</v>
      </c>
      <c r="C16">
        <f t="shared" si="1"/>
        <v>0.14707197285558998</v>
      </c>
      <c r="D16">
        <f t="shared" si="14"/>
        <v>1.3115017319798037</v>
      </c>
      <c r="E16">
        <v>12</v>
      </c>
      <c r="F16">
        <f t="shared" si="15"/>
        <v>120</v>
      </c>
      <c r="G16">
        <f t="shared" si="2"/>
        <v>1.6666666666666665</v>
      </c>
      <c r="H16">
        <f t="shared" si="16"/>
        <v>0.86602540378443871</v>
      </c>
      <c r="I16">
        <f t="shared" si="17"/>
        <v>-0.49999999999999978</v>
      </c>
      <c r="K16">
        <f t="shared" si="3"/>
        <v>-0.30632015546821989</v>
      </c>
      <c r="L16">
        <f t="shared" si="4"/>
        <v>-1.094889073242024</v>
      </c>
      <c r="M16">
        <f t="shared" si="5"/>
        <v>0.30632015546821906</v>
      </c>
      <c r="N16">
        <f t="shared" si="6"/>
        <v>1.0948890732420236</v>
      </c>
      <c r="O16">
        <f t="shared" si="7"/>
        <v>1.0948890732420236</v>
      </c>
      <c r="P16">
        <f t="shared" si="8"/>
        <v>0.30632015546821906</v>
      </c>
      <c r="Q16">
        <f t="shared" si="9"/>
        <v>-1.094889073242024</v>
      </c>
      <c r="R16">
        <f t="shared" si="10"/>
        <v>-0.30632015546821989</v>
      </c>
      <c r="T16">
        <f t="shared" si="18"/>
        <v>-2.3314683517128287E-15</v>
      </c>
      <c r="V16">
        <f t="shared" si="11"/>
        <v>5</v>
      </c>
      <c r="W16">
        <f t="shared" si="12"/>
        <v>10</v>
      </c>
      <c r="X16">
        <f t="shared" si="13"/>
        <v>15</v>
      </c>
    </row>
    <row r="17" spans="1:24" x14ac:dyDescent="0.45">
      <c r="A17">
        <f t="shared" si="0"/>
        <v>0.1</v>
      </c>
      <c r="B17">
        <v>6.5</v>
      </c>
      <c r="C17">
        <f t="shared" si="1"/>
        <v>0.15927738208307898</v>
      </c>
      <c r="D17">
        <f t="shared" si="14"/>
        <v>1.2735745992498768</v>
      </c>
      <c r="E17">
        <v>13</v>
      </c>
      <c r="F17">
        <f t="shared" si="15"/>
        <v>130</v>
      </c>
      <c r="G17">
        <f t="shared" si="2"/>
        <v>1.8055555555555556</v>
      </c>
      <c r="H17">
        <f t="shared" si="16"/>
        <v>0.76604444311897801</v>
      </c>
      <c r="I17">
        <f t="shared" si="17"/>
        <v>-0.64278760968653936</v>
      </c>
      <c r="K17">
        <f t="shared" si="3"/>
        <v>-0.5519148513642933</v>
      </c>
      <c r="L17">
        <f t="shared" si="4"/>
        <v>-1.2494450102224619</v>
      </c>
      <c r="M17">
        <f t="shared" si="5"/>
        <v>0.55191485136429319</v>
      </c>
      <c r="N17">
        <f t="shared" si="6"/>
        <v>1.2494450102224617</v>
      </c>
      <c r="O17">
        <f t="shared" si="7"/>
        <v>1.2494450102224617</v>
      </c>
      <c r="P17">
        <f t="shared" si="8"/>
        <v>0.55191485136429319</v>
      </c>
      <c r="Q17">
        <f t="shared" si="9"/>
        <v>-1.2494450102224619</v>
      </c>
      <c r="R17">
        <f t="shared" si="10"/>
        <v>-0.5519148513642933</v>
      </c>
      <c r="T17">
        <f t="shared" si="18"/>
        <v>0</v>
      </c>
      <c r="V17">
        <f t="shared" si="11"/>
        <v>5</v>
      </c>
      <c r="W17">
        <f t="shared" si="12"/>
        <v>10</v>
      </c>
      <c r="X17">
        <f t="shared" si="13"/>
        <v>15</v>
      </c>
    </row>
    <row r="18" spans="1:24" x14ac:dyDescent="0.45">
      <c r="A18">
        <f t="shared" si="0"/>
        <v>0.1</v>
      </c>
      <c r="B18">
        <v>7</v>
      </c>
      <c r="C18">
        <f t="shared" si="1"/>
        <v>0.17147066172125489</v>
      </c>
      <c r="D18">
        <f t="shared" si="14"/>
        <v>1.2371889276298917</v>
      </c>
      <c r="E18">
        <v>14</v>
      </c>
      <c r="F18">
        <f t="shared" si="15"/>
        <v>140</v>
      </c>
      <c r="G18">
        <f t="shared" si="2"/>
        <v>1.9444444444444444</v>
      </c>
      <c r="H18">
        <f t="shared" si="16"/>
        <v>0.64278760968653947</v>
      </c>
      <c r="I18">
        <f t="shared" si="17"/>
        <v>-0.7660444431189779</v>
      </c>
      <c r="K18">
        <f t="shared" si="3"/>
        <v>-0.78073989378405251</v>
      </c>
      <c r="L18">
        <f t="shared" si="4"/>
        <v>-1.3660371928169714</v>
      </c>
      <c r="M18">
        <f t="shared" si="5"/>
        <v>0.7807398937840524</v>
      </c>
      <c r="N18">
        <f t="shared" si="6"/>
        <v>1.3660371928169712</v>
      </c>
      <c r="O18">
        <f t="shared" si="7"/>
        <v>1.3660371928169712</v>
      </c>
      <c r="P18">
        <f t="shared" si="8"/>
        <v>0.7807398937840524</v>
      </c>
      <c r="Q18">
        <f t="shared" si="9"/>
        <v>-1.3660371928169714</v>
      </c>
      <c r="R18">
        <f t="shared" si="10"/>
        <v>-0.78073989378405251</v>
      </c>
      <c r="T18">
        <f t="shared" si="18"/>
        <v>0</v>
      </c>
      <c r="V18">
        <f t="shared" si="11"/>
        <v>5</v>
      </c>
      <c r="W18">
        <f t="shared" si="12"/>
        <v>10</v>
      </c>
      <c r="X18">
        <f t="shared" si="13"/>
        <v>15</v>
      </c>
    </row>
    <row r="19" spans="1:24" x14ac:dyDescent="0.45">
      <c r="A19">
        <f t="shared" si="0"/>
        <v>0.1</v>
      </c>
      <c r="B19">
        <v>7.5</v>
      </c>
      <c r="C19">
        <f t="shared" si="1"/>
        <v>0.18365088320466502</v>
      </c>
      <c r="D19">
        <f t="shared" si="14"/>
        <v>1.2022752294924077</v>
      </c>
      <c r="E19">
        <v>15</v>
      </c>
      <c r="F19">
        <f t="shared" si="15"/>
        <v>150</v>
      </c>
      <c r="G19">
        <f t="shared" si="2"/>
        <v>2.0833333333333335</v>
      </c>
      <c r="H19">
        <f t="shared" si="16"/>
        <v>0.49999999999999994</v>
      </c>
      <c r="I19">
        <f t="shared" si="17"/>
        <v>-0.86602540378443871</v>
      </c>
      <c r="K19">
        <f t="shared" si="3"/>
        <v>-0.98584254960463269</v>
      </c>
      <c r="L19">
        <f t="shared" si="4"/>
        <v>-1.4411230265559105</v>
      </c>
      <c r="M19">
        <f t="shared" si="5"/>
        <v>0.98584254960463302</v>
      </c>
      <c r="N19">
        <f t="shared" si="6"/>
        <v>1.4411230265559105</v>
      </c>
      <c r="O19">
        <f t="shared" si="7"/>
        <v>1.4411230265559105</v>
      </c>
      <c r="P19">
        <f t="shared" si="8"/>
        <v>0.98584254960463302</v>
      </c>
      <c r="Q19">
        <f t="shared" si="9"/>
        <v>-1.4411230265559105</v>
      </c>
      <c r="R19">
        <f t="shared" si="10"/>
        <v>-0.98584254960463269</v>
      </c>
      <c r="T19">
        <f t="shared" si="18"/>
        <v>0</v>
      </c>
      <c r="V19">
        <f t="shared" si="11"/>
        <v>5</v>
      </c>
      <c r="W19">
        <f t="shared" si="12"/>
        <v>10</v>
      </c>
      <c r="X19">
        <f t="shared" si="13"/>
        <v>15</v>
      </c>
    </row>
    <row r="20" spans="1:24" x14ac:dyDescent="0.45">
      <c r="A20">
        <f t="shared" si="0"/>
        <v>0.1</v>
      </c>
      <c r="B20">
        <v>8</v>
      </c>
      <c r="C20">
        <f t="shared" si="1"/>
        <v>0.19581711896228587</v>
      </c>
      <c r="D20">
        <f t="shared" si="14"/>
        <v>1.1687674922254636</v>
      </c>
      <c r="E20">
        <v>16</v>
      </c>
      <c r="F20">
        <f t="shared" si="15"/>
        <v>160</v>
      </c>
      <c r="G20">
        <f t="shared" si="2"/>
        <v>2.2222222222222223</v>
      </c>
      <c r="H20">
        <f t="shared" si="16"/>
        <v>0.34202014332566888</v>
      </c>
      <c r="I20">
        <f t="shared" si="17"/>
        <v>-0.93969262078590832</v>
      </c>
      <c r="K20">
        <f t="shared" si="3"/>
        <v>-1.1609908784158767</v>
      </c>
      <c r="L20">
        <f t="shared" si="4"/>
        <v>-1.4724210663763859</v>
      </c>
      <c r="M20">
        <f t="shared" si="5"/>
        <v>1.1609908784158764</v>
      </c>
      <c r="N20">
        <f t="shared" si="6"/>
        <v>1.4724210663763859</v>
      </c>
      <c r="O20">
        <f t="shared" si="7"/>
        <v>1.4724210663763859</v>
      </c>
      <c r="P20">
        <f t="shared" si="8"/>
        <v>1.1609908784158764</v>
      </c>
      <c r="Q20">
        <f t="shared" si="9"/>
        <v>-1.4724210663763859</v>
      </c>
      <c r="R20">
        <f t="shared" si="10"/>
        <v>-1.1609908784158767</v>
      </c>
      <c r="T20">
        <f t="shared" si="18"/>
        <v>0</v>
      </c>
      <c r="V20">
        <f t="shared" si="11"/>
        <v>5</v>
      </c>
      <c r="W20">
        <f t="shared" si="12"/>
        <v>10</v>
      </c>
      <c r="X20">
        <f t="shared" si="13"/>
        <v>15</v>
      </c>
    </row>
    <row r="21" spans="1:24" x14ac:dyDescent="0.45">
      <c r="A21">
        <f t="shared" si="0"/>
        <v>0.1</v>
      </c>
      <c r="B21">
        <v>8.5</v>
      </c>
      <c r="C21">
        <f t="shared" si="1"/>
        <v>0.20796844248816096</v>
      </c>
      <c r="D21">
        <f t="shared" si="14"/>
        <v>1.1366028009920723</v>
      </c>
      <c r="E21">
        <v>17</v>
      </c>
      <c r="F21">
        <f t="shared" si="15"/>
        <v>170</v>
      </c>
      <c r="G21">
        <f t="shared" si="2"/>
        <v>2.3611111111111112</v>
      </c>
      <c r="H21">
        <f t="shared" si="16"/>
        <v>0.17364817766693028</v>
      </c>
      <c r="I21">
        <f t="shared" si="17"/>
        <v>-0.98480775301220802</v>
      </c>
      <c r="K21">
        <f t="shared" si="3"/>
        <v>-1.300863086876185</v>
      </c>
      <c r="L21">
        <f t="shared" si="4"/>
        <v>-1.4589803371760255</v>
      </c>
      <c r="M21">
        <f t="shared" si="5"/>
        <v>1.3008630868761848</v>
      </c>
      <c r="N21">
        <f t="shared" si="6"/>
        <v>1.4589803371760255</v>
      </c>
      <c r="O21">
        <f t="shared" si="7"/>
        <v>1.4589803371760255</v>
      </c>
      <c r="P21">
        <f t="shared" si="8"/>
        <v>1.3008630868761848</v>
      </c>
      <c r="Q21">
        <f t="shared" si="9"/>
        <v>-1.4589803371760255</v>
      </c>
      <c r="R21">
        <f t="shared" si="10"/>
        <v>-1.300863086876185</v>
      </c>
      <c r="T21">
        <f t="shared" si="18"/>
        <v>0</v>
      </c>
      <c r="V21">
        <f t="shared" si="11"/>
        <v>5</v>
      </c>
      <c r="W21">
        <f t="shared" si="12"/>
        <v>10</v>
      </c>
      <c r="X21">
        <f t="shared" si="13"/>
        <v>15</v>
      </c>
    </row>
    <row r="22" spans="1:24" x14ac:dyDescent="0.45">
      <c r="A22">
        <f t="shared" si="0"/>
        <v>0.1</v>
      </c>
      <c r="B22">
        <v>9</v>
      </c>
      <c r="C22">
        <f t="shared" si="1"/>
        <v>0.22010392841195794</v>
      </c>
      <c r="D22">
        <f t="shared" si="14"/>
        <v>1.1057211265159084</v>
      </c>
      <c r="E22">
        <v>18</v>
      </c>
      <c r="F22">
        <f t="shared" si="15"/>
        <v>180</v>
      </c>
      <c r="G22">
        <f t="shared" si="2"/>
        <v>2.5</v>
      </c>
      <c r="H22">
        <f t="shared" si="16"/>
        <v>1.22514845490862E-16</v>
      </c>
      <c r="I22">
        <f t="shared" si="17"/>
        <v>-1</v>
      </c>
      <c r="K22">
        <f t="shared" si="3"/>
        <v>-1.4012092287102447</v>
      </c>
      <c r="L22">
        <f t="shared" si="4"/>
        <v>-1.4012092287102449</v>
      </c>
      <c r="M22">
        <f t="shared" si="5"/>
        <v>1.4012092287102447</v>
      </c>
      <c r="N22">
        <f t="shared" si="6"/>
        <v>1.4012092287102449</v>
      </c>
      <c r="O22">
        <f t="shared" si="7"/>
        <v>1.4012092287102449</v>
      </c>
      <c r="P22">
        <f t="shared" si="8"/>
        <v>1.4012092287102447</v>
      </c>
      <c r="Q22">
        <f t="shared" si="9"/>
        <v>-1.4012092287102449</v>
      </c>
      <c r="R22">
        <f t="shared" si="10"/>
        <v>-1.4012092287102447</v>
      </c>
      <c r="T22">
        <f t="shared" si="18"/>
        <v>0</v>
      </c>
      <c r="V22">
        <f t="shared" si="11"/>
        <v>5</v>
      </c>
      <c r="W22">
        <f t="shared" si="12"/>
        <v>10</v>
      </c>
      <c r="X22">
        <f t="shared" si="13"/>
        <v>15</v>
      </c>
    </row>
    <row r="23" spans="1:24" x14ac:dyDescent="0.45">
      <c r="A23">
        <f t="shared" si="0"/>
        <v>0.1</v>
      </c>
      <c r="B23">
        <v>9.5</v>
      </c>
      <c r="C23">
        <f t="shared" si="1"/>
        <v>0.23222265256943939</v>
      </c>
      <c r="D23">
        <f t="shared" si="14"/>
        <v>1.0760651737902862</v>
      </c>
      <c r="E23">
        <v>19</v>
      </c>
      <c r="F23">
        <f t="shared" si="15"/>
        <v>190</v>
      </c>
      <c r="G23">
        <f t="shared" si="2"/>
        <v>2.6388888888888888</v>
      </c>
      <c r="H23">
        <f t="shared" si="16"/>
        <v>-0.17364817766693047</v>
      </c>
      <c r="I23">
        <f t="shared" si="17"/>
        <v>-0.98480775301220802</v>
      </c>
      <c r="K23">
        <f t="shared" si="3"/>
        <v>-1.4589803371760255</v>
      </c>
      <c r="L23">
        <f t="shared" si="4"/>
        <v>-1.3008630868761852</v>
      </c>
      <c r="M23">
        <f t="shared" si="5"/>
        <v>1.4589803371760255</v>
      </c>
      <c r="N23">
        <f t="shared" si="6"/>
        <v>1.3008630868761855</v>
      </c>
      <c r="O23">
        <f t="shared" si="7"/>
        <v>1.3008630868761855</v>
      </c>
      <c r="P23">
        <f t="shared" si="8"/>
        <v>1.4589803371760255</v>
      </c>
      <c r="Q23">
        <f t="shared" si="9"/>
        <v>-1.3008630868761852</v>
      </c>
      <c r="R23">
        <f t="shared" si="10"/>
        <v>-1.4589803371760255</v>
      </c>
      <c r="T23">
        <f t="shared" si="18"/>
        <v>0</v>
      </c>
      <c r="V23">
        <f t="shared" si="11"/>
        <v>5</v>
      </c>
      <c r="W23">
        <f t="shared" si="12"/>
        <v>10</v>
      </c>
      <c r="X23">
        <f t="shared" si="13"/>
        <v>15</v>
      </c>
    </row>
    <row r="24" spans="1:24" x14ac:dyDescent="0.45">
      <c r="A24">
        <f t="shared" si="0"/>
        <v>0.1</v>
      </c>
      <c r="B24">
        <v>10</v>
      </c>
      <c r="C24">
        <f t="shared" si="1"/>
        <v>0.24432369207284108</v>
      </c>
      <c r="D24">
        <f t="shared" si="14"/>
        <v>1.0475802550533126</v>
      </c>
      <c r="E24">
        <v>20</v>
      </c>
      <c r="F24">
        <f t="shared" si="15"/>
        <v>200</v>
      </c>
      <c r="G24">
        <f t="shared" si="2"/>
        <v>2.7777777777777777</v>
      </c>
      <c r="H24">
        <f t="shared" si="16"/>
        <v>-0.34202014332566866</v>
      </c>
      <c r="I24">
        <f t="shared" si="17"/>
        <v>-0.93969262078590843</v>
      </c>
      <c r="K24">
        <f t="shared" si="3"/>
        <v>-1.4724210663763859</v>
      </c>
      <c r="L24">
        <f t="shared" si="4"/>
        <v>-1.1609908784158769</v>
      </c>
      <c r="M24">
        <f t="shared" si="5"/>
        <v>1.4724210663763859</v>
      </c>
      <c r="N24">
        <f t="shared" si="6"/>
        <v>1.1609908784158771</v>
      </c>
      <c r="O24">
        <f t="shared" si="7"/>
        <v>1.1609908784158771</v>
      </c>
      <c r="P24">
        <f t="shared" si="8"/>
        <v>1.4724210663763859</v>
      </c>
      <c r="Q24">
        <f t="shared" si="9"/>
        <v>-1.1609908784158769</v>
      </c>
      <c r="R24">
        <f t="shared" si="10"/>
        <v>-1.4724210663763859</v>
      </c>
      <c r="T24">
        <f t="shared" si="18"/>
        <v>0</v>
      </c>
      <c r="V24">
        <f t="shared" si="11"/>
        <v>5</v>
      </c>
      <c r="W24">
        <f t="shared" si="12"/>
        <v>10</v>
      </c>
      <c r="X24">
        <f t="shared" si="13"/>
        <v>15</v>
      </c>
    </row>
    <row r="25" spans="1:24" x14ac:dyDescent="0.45">
      <c r="A25">
        <f t="shared" si="0"/>
        <v>0.1</v>
      </c>
      <c r="B25">
        <v>10.5</v>
      </c>
      <c r="C25">
        <f t="shared" si="1"/>
        <v>0.25640612538115387</v>
      </c>
      <c r="D25">
        <f t="shared" si="14"/>
        <v>1.0202141740653243</v>
      </c>
      <c r="E25">
        <v>21</v>
      </c>
      <c r="F25">
        <f t="shared" si="15"/>
        <v>210</v>
      </c>
      <c r="G25">
        <f t="shared" si="2"/>
        <v>2.916666666666667</v>
      </c>
      <c r="H25">
        <f t="shared" si="16"/>
        <v>-0.50000000000000011</v>
      </c>
      <c r="I25">
        <f t="shared" si="17"/>
        <v>-0.8660254037844386</v>
      </c>
      <c r="K25">
        <f t="shared" si="3"/>
        <v>-1.4411230265559103</v>
      </c>
      <c r="L25">
        <f t="shared" si="4"/>
        <v>-0.98584254960463258</v>
      </c>
      <c r="M25">
        <f t="shared" si="5"/>
        <v>1.4411230265559105</v>
      </c>
      <c r="N25">
        <f t="shared" si="6"/>
        <v>0.98584254960463369</v>
      </c>
      <c r="O25">
        <f t="shared" si="7"/>
        <v>0.98584254960463369</v>
      </c>
      <c r="P25">
        <f t="shared" si="8"/>
        <v>1.4411230265559105</v>
      </c>
      <c r="Q25">
        <f t="shared" si="9"/>
        <v>-0.98584254960463258</v>
      </c>
      <c r="R25">
        <f t="shared" si="10"/>
        <v>-1.4411230265559103</v>
      </c>
      <c r="T25">
        <f t="shared" si="18"/>
        <v>2.6645352591003757E-15</v>
      </c>
      <c r="V25">
        <f t="shared" si="11"/>
        <v>5</v>
      </c>
      <c r="W25">
        <f t="shared" si="12"/>
        <v>10</v>
      </c>
      <c r="X25">
        <f t="shared" si="13"/>
        <v>15</v>
      </c>
    </row>
    <row r="26" spans="1:24" x14ac:dyDescent="0.45">
      <c r="A26">
        <f t="shared" si="0"/>
        <v>0.1</v>
      </c>
      <c r="B26">
        <v>11</v>
      </c>
      <c r="C26">
        <f t="shared" si="1"/>
        <v>0.26846903237030212</v>
      </c>
      <c r="D26">
        <f t="shared" si="14"/>
        <v>0.99391711705344854</v>
      </c>
      <c r="E26">
        <v>22</v>
      </c>
      <c r="F26">
        <f t="shared" si="15"/>
        <v>220</v>
      </c>
      <c r="G26">
        <f t="shared" si="2"/>
        <v>3.0555555555555558</v>
      </c>
      <c r="H26">
        <f t="shared" si="16"/>
        <v>-0.64278760968653925</v>
      </c>
      <c r="I26">
        <f t="shared" si="17"/>
        <v>-0.76604444311897801</v>
      </c>
      <c r="K26">
        <f t="shared" si="3"/>
        <v>-1.3660371928169714</v>
      </c>
      <c r="L26">
        <f t="shared" si="4"/>
        <v>-0.78073989378405284</v>
      </c>
      <c r="M26">
        <f t="shared" si="5"/>
        <v>1.3660371928169721</v>
      </c>
      <c r="N26">
        <f t="shared" si="6"/>
        <v>0.78073989378405417</v>
      </c>
      <c r="O26">
        <f t="shared" si="7"/>
        <v>0.78073989378405417</v>
      </c>
      <c r="P26">
        <f t="shared" si="8"/>
        <v>1.3660371928169721</v>
      </c>
      <c r="Q26">
        <f t="shared" si="9"/>
        <v>-0.78073989378405284</v>
      </c>
      <c r="R26">
        <f t="shared" si="10"/>
        <v>-1.3660371928169714</v>
      </c>
      <c r="T26">
        <f t="shared" si="18"/>
        <v>3.9968028886505635E-15</v>
      </c>
      <c r="V26">
        <f t="shared" si="11"/>
        <v>5</v>
      </c>
      <c r="W26">
        <f t="shared" si="12"/>
        <v>10</v>
      </c>
      <c r="X26">
        <f t="shared" si="13"/>
        <v>15</v>
      </c>
    </row>
    <row r="27" spans="1:24" x14ac:dyDescent="0.45">
      <c r="A27">
        <f t="shared" si="0"/>
        <v>0.1</v>
      </c>
      <c r="B27">
        <v>11.5</v>
      </c>
      <c r="C27">
        <f t="shared" si="1"/>
        <v>0.28051149440321527</v>
      </c>
      <c r="D27">
        <f t="shared" si="14"/>
        <v>0.96864154861788188</v>
      </c>
      <c r="E27">
        <v>23</v>
      </c>
      <c r="F27">
        <f t="shared" si="15"/>
        <v>230</v>
      </c>
      <c r="G27">
        <f t="shared" si="2"/>
        <v>3.1944444444444442</v>
      </c>
      <c r="H27">
        <f t="shared" si="16"/>
        <v>-0.7660444431189779</v>
      </c>
      <c r="I27">
        <f t="shared" si="17"/>
        <v>-0.64278760968653947</v>
      </c>
      <c r="K27">
        <f t="shared" si="3"/>
        <v>-1.2494450102224621</v>
      </c>
      <c r="L27">
        <f t="shared" si="4"/>
        <v>-0.55191485136429386</v>
      </c>
      <c r="M27">
        <f t="shared" si="5"/>
        <v>1.2494450102224628</v>
      </c>
      <c r="N27">
        <f t="shared" si="6"/>
        <v>0.55191485136429519</v>
      </c>
      <c r="O27">
        <f t="shared" si="7"/>
        <v>0.55191485136429519</v>
      </c>
      <c r="P27">
        <f t="shared" si="8"/>
        <v>1.2494450102224628</v>
      </c>
      <c r="Q27">
        <f t="shared" si="9"/>
        <v>-0.55191485136429386</v>
      </c>
      <c r="R27">
        <f t="shared" si="10"/>
        <v>-1.2494450102224621</v>
      </c>
      <c r="T27">
        <f t="shared" si="18"/>
        <v>3.9968028886505635E-15</v>
      </c>
      <c r="V27">
        <f t="shared" si="11"/>
        <v>5</v>
      </c>
      <c r="W27">
        <f t="shared" si="12"/>
        <v>10</v>
      </c>
      <c r="X27">
        <f t="shared" si="13"/>
        <v>15</v>
      </c>
    </row>
    <row r="28" spans="1:24" x14ac:dyDescent="0.45">
      <c r="A28">
        <f t="shared" si="0"/>
        <v>0.1</v>
      </c>
      <c r="B28">
        <v>12</v>
      </c>
      <c r="C28">
        <f t="shared" si="1"/>
        <v>0.29253259439978524</v>
      </c>
      <c r="D28">
        <f t="shared" si="14"/>
        <v>0.94434211192584527</v>
      </c>
      <c r="E28">
        <v>24</v>
      </c>
      <c r="F28">
        <f t="shared" si="15"/>
        <v>240</v>
      </c>
      <c r="G28">
        <f t="shared" si="2"/>
        <v>3.333333333333333</v>
      </c>
      <c r="H28">
        <f t="shared" si="16"/>
        <v>-0.86602540378443837</v>
      </c>
      <c r="I28">
        <f t="shared" si="17"/>
        <v>-0.50000000000000044</v>
      </c>
      <c r="K28">
        <f t="shared" si="3"/>
        <v>-1.0948890732420249</v>
      </c>
      <c r="L28">
        <f t="shared" si="4"/>
        <v>-0.30632015546822106</v>
      </c>
      <c r="M28">
        <f t="shared" si="5"/>
        <v>1.094889073242026</v>
      </c>
      <c r="N28">
        <f t="shared" si="6"/>
        <v>0.3063201554682225</v>
      </c>
      <c r="O28">
        <f t="shared" si="7"/>
        <v>0.3063201554682225</v>
      </c>
      <c r="P28">
        <f t="shared" si="8"/>
        <v>1.094889073242026</v>
      </c>
      <c r="Q28">
        <f t="shared" si="9"/>
        <v>-0.30632015546822106</v>
      </c>
      <c r="R28">
        <f t="shared" si="10"/>
        <v>-1.0948890732420249</v>
      </c>
      <c r="T28">
        <f t="shared" si="18"/>
        <v>4.8849813083506888E-15</v>
      </c>
      <c r="V28">
        <f t="shared" si="11"/>
        <v>5</v>
      </c>
      <c r="W28">
        <f t="shared" si="12"/>
        <v>10</v>
      </c>
      <c r="X28">
        <f t="shared" si="13"/>
        <v>15</v>
      </c>
    </row>
    <row r="29" spans="1:24" x14ac:dyDescent="0.45">
      <c r="A29">
        <f t="shared" si="0"/>
        <v>0.1</v>
      </c>
      <c r="B29">
        <v>12.5</v>
      </c>
      <c r="C29">
        <f t="shared" si="1"/>
        <v>0.3045314169067056</v>
      </c>
      <c r="D29">
        <f t="shared" si="14"/>
        <v>0.92097553288262357</v>
      </c>
      <c r="E29">
        <v>25</v>
      </c>
      <c r="F29">
        <f t="shared" si="15"/>
        <v>250</v>
      </c>
      <c r="G29">
        <f t="shared" si="2"/>
        <v>3.4722222222222223</v>
      </c>
      <c r="H29">
        <f t="shared" si="16"/>
        <v>-0.93969262078590821</v>
      </c>
      <c r="I29">
        <f t="shared" si="17"/>
        <v>-0.34202014332566938</v>
      </c>
      <c r="K29">
        <f t="shared" si="3"/>
        <v>-0.90706548581173296</v>
      </c>
      <c r="L29">
        <f t="shared" si="4"/>
        <v>-5.1418076653724248E-2</v>
      </c>
      <c r="M29">
        <f t="shared" si="5"/>
        <v>0.90706548581173407</v>
      </c>
      <c r="N29">
        <f t="shared" si="6"/>
        <v>5.1418076653725733E-2</v>
      </c>
      <c r="O29">
        <f t="shared" si="7"/>
        <v>5.1418076653725733E-2</v>
      </c>
      <c r="P29">
        <f t="shared" si="8"/>
        <v>0.90706548581173407</v>
      </c>
      <c r="Q29">
        <f t="shared" si="9"/>
        <v>-5.1418076653724248E-2</v>
      </c>
      <c r="R29">
        <f t="shared" si="10"/>
        <v>-0.90706548581173296</v>
      </c>
      <c r="T29">
        <f t="shared" si="18"/>
        <v>5.2180482157382357E-15</v>
      </c>
      <c r="V29">
        <f t="shared" si="11"/>
        <v>5</v>
      </c>
      <c r="W29">
        <f t="shared" si="12"/>
        <v>10</v>
      </c>
      <c r="X29">
        <f t="shared" si="13"/>
        <v>15</v>
      </c>
    </row>
    <row r="30" spans="1:24" x14ac:dyDescent="0.45">
      <c r="A30">
        <f t="shared" si="0"/>
        <v>0.1</v>
      </c>
      <c r="B30">
        <v>13</v>
      </c>
      <c r="C30">
        <f t="shared" si="1"/>
        <v>0.31650704816718728</v>
      </c>
      <c r="D30">
        <f t="shared" si="14"/>
        <v>0.89850052809746728</v>
      </c>
      <c r="E30">
        <v>26</v>
      </c>
      <c r="F30">
        <f t="shared" si="15"/>
        <v>260</v>
      </c>
      <c r="G30">
        <f t="shared" si="2"/>
        <v>3.6111111111111112</v>
      </c>
      <c r="H30">
        <f t="shared" si="16"/>
        <v>-0.98480775301220802</v>
      </c>
      <c r="I30">
        <f t="shared" si="17"/>
        <v>-0.17364817766693033</v>
      </c>
      <c r="K30">
        <f t="shared" si="3"/>
        <v>-0.69168117259233319</v>
      </c>
      <c r="L30">
        <f t="shared" si="4"/>
        <v>0.20504631440109505</v>
      </c>
      <c r="M30">
        <f t="shared" si="5"/>
        <v>0.69168117259233342</v>
      </c>
      <c r="N30">
        <f t="shared" si="6"/>
        <v>-0.20504631440109489</v>
      </c>
      <c r="O30">
        <f t="shared" si="7"/>
        <v>-0.20504631440109489</v>
      </c>
      <c r="P30">
        <f t="shared" si="8"/>
        <v>0.69168117259233342</v>
      </c>
      <c r="Q30">
        <f t="shared" si="9"/>
        <v>0.20504631440109505</v>
      </c>
      <c r="R30">
        <f t="shared" si="10"/>
        <v>-0.69168117259233319</v>
      </c>
      <c r="T30">
        <f t="shared" si="18"/>
        <v>0</v>
      </c>
      <c r="V30">
        <f t="shared" si="11"/>
        <v>5</v>
      </c>
      <c r="W30">
        <f t="shared" si="12"/>
        <v>10</v>
      </c>
      <c r="X30">
        <f t="shared" si="13"/>
        <v>15</v>
      </c>
    </row>
    <row r="31" spans="1:24" x14ac:dyDescent="0.45">
      <c r="A31">
        <f t="shared" si="0"/>
        <v>0.1</v>
      </c>
      <c r="B31">
        <v>13.5</v>
      </c>
      <c r="C31">
        <f t="shared" si="1"/>
        <v>0.32845857619054408</v>
      </c>
      <c r="D31">
        <f t="shared" si="14"/>
        <v>0.87687771650780311</v>
      </c>
      <c r="E31">
        <v>27</v>
      </c>
      <c r="F31">
        <f t="shared" si="15"/>
        <v>270</v>
      </c>
      <c r="G31">
        <f t="shared" si="2"/>
        <v>3.75</v>
      </c>
      <c r="H31">
        <f t="shared" si="16"/>
        <v>-1</v>
      </c>
      <c r="I31">
        <f t="shared" si="17"/>
        <v>-1.83772268236293E-16</v>
      </c>
      <c r="K31">
        <f t="shared" si="3"/>
        <v>-0.45528047695127799</v>
      </c>
      <c r="L31">
        <f t="shared" si="4"/>
        <v>0.45528047695127732</v>
      </c>
      <c r="M31">
        <f t="shared" si="5"/>
        <v>0.45528047695127821</v>
      </c>
      <c r="N31">
        <f t="shared" si="6"/>
        <v>-0.45528047695127716</v>
      </c>
      <c r="O31">
        <f t="shared" si="7"/>
        <v>-0.45528047695127716</v>
      </c>
      <c r="P31">
        <f t="shared" si="8"/>
        <v>0.45528047695127821</v>
      </c>
      <c r="Q31">
        <f t="shared" si="9"/>
        <v>0.45528047695127732</v>
      </c>
      <c r="R31">
        <f t="shared" si="10"/>
        <v>-0.45528047695127799</v>
      </c>
      <c r="T31">
        <f t="shared" si="18"/>
        <v>7.7715611723760958E-16</v>
      </c>
      <c r="V31">
        <f t="shared" si="11"/>
        <v>5</v>
      </c>
      <c r="W31">
        <f t="shared" si="12"/>
        <v>10</v>
      </c>
      <c r="X31">
        <f t="shared" si="13"/>
        <v>15</v>
      </c>
    </row>
    <row r="32" spans="1:24" x14ac:dyDescent="0.45">
      <c r="A32">
        <f t="shared" si="0"/>
        <v>0.1</v>
      </c>
      <c r="B32">
        <v>14</v>
      </c>
      <c r="C32">
        <f t="shared" si="1"/>
        <v>0.34038509082164498</v>
      </c>
      <c r="D32">
        <f t="shared" si="14"/>
        <v>0.85606953454183266</v>
      </c>
      <c r="E32">
        <v>28</v>
      </c>
      <c r="F32">
        <f t="shared" si="15"/>
        <v>280</v>
      </c>
      <c r="G32">
        <f t="shared" si="2"/>
        <v>3.8888888888888888</v>
      </c>
      <c r="H32">
        <f t="shared" si="16"/>
        <v>-0.98480775301220813</v>
      </c>
      <c r="I32">
        <f t="shared" si="17"/>
        <v>0.17364817766692997</v>
      </c>
      <c r="K32">
        <f>amplitude1*SIN((F32*PI()/180)+(shift_1*2*PI()))</f>
        <v>-0.20504631440109578</v>
      </c>
      <c r="L32">
        <f t="shared" si="4"/>
        <v>0.69168117259233253</v>
      </c>
      <c r="M32">
        <f t="shared" si="5"/>
        <v>0.20504631440109594</v>
      </c>
      <c r="N32">
        <f t="shared" si="6"/>
        <v>-0.69168117259233242</v>
      </c>
      <c r="O32">
        <f t="shared" si="7"/>
        <v>-0.69168117259233242</v>
      </c>
      <c r="P32">
        <f t="shared" si="8"/>
        <v>0.20504631440109594</v>
      </c>
      <c r="Q32">
        <f t="shared" si="9"/>
        <v>0.69168117259233253</v>
      </c>
      <c r="R32">
        <f t="shared" si="10"/>
        <v>-0.20504631440109578</v>
      </c>
      <c r="T32">
        <f t="shared" si="18"/>
        <v>4.9960036108132044E-16</v>
      </c>
      <c r="V32">
        <f t="shared" si="11"/>
        <v>5</v>
      </c>
      <c r="W32">
        <f t="shared" si="12"/>
        <v>10</v>
      </c>
      <c r="X32">
        <f t="shared" si="13"/>
        <v>15</v>
      </c>
    </row>
    <row r="33" spans="1:24" x14ac:dyDescent="0.45">
      <c r="A33">
        <f t="shared" si="0"/>
        <v>0.1</v>
      </c>
      <c r="B33">
        <v>14.5</v>
      </c>
      <c r="C33">
        <f t="shared" si="1"/>
        <v>0.35228568381022535</v>
      </c>
      <c r="D33">
        <f t="shared" si="14"/>
        <v>0.83604015470613746</v>
      </c>
      <c r="E33">
        <v>29</v>
      </c>
      <c r="F33">
        <f t="shared" si="15"/>
        <v>290</v>
      </c>
      <c r="G33">
        <f t="shared" si="2"/>
        <v>4.0277777777777777</v>
      </c>
      <c r="H33">
        <f t="shared" si="16"/>
        <v>-0.93969262078590854</v>
      </c>
      <c r="I33">
        <f t="shared" si="17"/>
        <v>0.34202014332566816</v>
      </c>
      <c r="K33">
        <f t="shared" si="3"/>
        <v>5.1418076653722215E-2</v>
      </c>
      <c r="L33">
        <f t="shared" si="4"/>
        <v>0.9070654858117313</v>
      </c>
      <c r="M33">
        <f t="shared" si="5"/>
        <v>-5.1418076653722028E-2</v>
      </c>
      <c r="N33">
        <f t="shared" si="6"/>
        <v>-0.90706548581173119</v>
      </c>
      <c r="O33">
        <f t="shared" si="7"/>
        <v>-0.90706548581173119</v>
      </c>
      <c r="P33">
        <f t="shared" si="8"/>
        <v>-5.1418076653722028E-2</v>
      </c>
      <c r="Q33">
        <f t="shared" si="9"/>
        <v>0.9070654858117313</v>
      </c>
      <c r="R33">
        <f t="shared" si="10"/>
        <v>5.1418076653722215E-2</v>
      </c>
      <c r="T33">
        <f t="shared" si="18"/>
        <v>6.591949208711867E-16</v>
      </c>
      <c r="V33">
        <f t="shared" si="11"/>
        <v>5</v>
      </c>
      <c r="W33">
        <f t="shared" si="12"/>
        <v>10</v>
      </c>
      <c r="X33">
        <f t="shared" si="13"/>
        <v>15</v>
      </c>
    </row>
    <row r="34" spans="1:24" x14ac:dyDescent="0.45">
      <c r="A34">
        <f t="shared" si="0"/>
        <v>0.1</v>
      </c>
      <c r="B34">
        <v>15</v>
      </c>
      <c r="C34">
        <f t="shared" si="1"/>
        <v>0.36415944888005397</v>
      </c>
      <c r="D34">
        <f t="shared" si="14"/>
        <v>0.81675540748799658</v>
      </c>
      <c r="E34">
        <v>30</v>
      </c>
      <c r="F34">
        <f t="shared" si="15"/>
        <v>300</v>
      </c>
      <c r="G34">
        <f t="shared" si="2"/>
        <v>4.166666666666667</v>
      </c>
      <c r="H34">
        <f t="shared" si="16"/>
        <v>-0.8660254037844386</v>
      </c>
      <c r="I34">
        <f t="shared" si="17"/>
        <v>0.50000000000000011</v>
      </c>
      <c r="K34">
        <f t="shared" si="3"/>
        <v>0.30632015546822033</v>
      </c>
      <c r="L34">
        <f t="shared" si="4"/>
        <v>1.0948890732420244</v>
      </c>
      <c r="M34">
        <f t="shared" si="5"/>
        <v>-0.30632015546822144</v>
      </c>
      <c r="N34">
        <f t="shared" si="6"/>
        <v>-1.0948890732420253</v>
      </c>
      <c r="O34">
        <f t="shared" si="7"/>
        <v>-1.0948890732420253</v>
      </c>
      <c r="P34">
        <f t="shared" si="8"/>
        <v>-0.30632015546822144</v>
      </c>
      <c r="Q34">
        <f t="shared" si="9"/>
        <v>1.0948890732420244</v>
      </c>
      <c r="R34">
        <f t="shared" si="10"/>
        <v>0.30632015546822033</v>
      </c>
      <c r="T34">
        <f t="shared" si="18"/>
        <v>-3.8857805861880479E-15</v>
      </c>
      <c r="V34">
        <f t="shared" si="11"/>
        <v>5</v>
      </c>
      <c r="W34">
        <f t="shared" si="12"/>
        <v>10</v>
      </c>
      <c r="X34">
        <f t="shared" si="13"/>
        <v>15</v>
      </c>
    </row>
    <row r="35" spans="1:24" x14ac:dyDescent="0.45">
      <c r="A35">
        <f t="shared" si="0"/>
        <v>0.1</v>
      </c>
      <c r="B35">
        <v>15.5</v>
      </c>
      <c r="C35">
        <f t="shared" si="1"/>
        <v>0.37600548179794979</v>
      </c>
      <c r="D35">
        <f t="shared" si="14"/>
        <v>0.79818270646411649</v>
      </c>
      <c r="E35">
        <v>31</v>
      </c>
      <c r="F35">
        <f t="shared" si="15"/>
        <v>310</v>
      </c>
      <c r="G35">
        <f t="shared" si="2"/>
        <v>4.3055555555555554</v>
      </c>
      <c r="H35">
        <f t="shared" si="16"/>
        <v>-0.76604444311897812</v>
      </c>
      <c r="I35">
        <f t="shared" si="17"/>
        <v>0.64278760968653925</v>
      </c>
      <c r="K35">
        <f t="shared" si="3"/>
        <v>0.55191485136429319</v>
      </c>
      <c r="L35">
        <f t="shared" si="4"/>
        <v>1.2494450102224617</v>
      </c>
      <c r="M35">
        <f t="shared" si="5"/>
        <v>-0.55191485136429419</v>
      </c>
      <c r="N35">
        <f t="shared" si="6"/>
        <v>-1.2494450102224623</v>
      </c>
      <c r="O35">
        <f t="shared" si="7"/>
        <v>-1.2494450102224623</v>
      </c>
      <c r="P35">
        <f t="shared" si="8"/>
        <v>-0.55191485136429419</v>
      </c>
      <c r="Q35">
        <f t="shared" si="9"/>
        <v>1.2494450102224617</v>
      </c>
      <c r="R35">
        <f t="shared" si="10"/>
        <v>0.55191485136429319</v>
      </c>
      <c r="T35">
        <f t="shared" si="18"/>
        <v>-3.219646771412954E-15</v>
      </c>
      <c r="V35">
        <f t="shared" si="11"/>
        <v>5</v>
      </c>
      <c r="W35">
        <f t="shared" si="12"/>
        <v>10</v>
      </c>
      <c r="X35">
        <f t="shared" si="13"/>
        <v>15</v>
      </c>
    </row>
    <row r="36" spans="1:24" x14ac:dyDescent="0.45">
      <c r="A36">
        <f t="shared" ref="A36:A54" si="19">_1_2d</f>
        <v>0.1</v>
      </c>
      <c r="B36">
        <v>16</v>
      </c>
      <c r="C36">
        <f t="shared" ref="C36:C54" si="20">SIN(RADIANS(B36))/λ</f>
        <v>0.38782288044264229</v>
      </c>
      <c r="D36">
        <f t="shared" si="14"/>
        <v>0.78029097650918944</v>
      </c>
      <c r="E36">
        <v>32</v>
      </c>
      <c r="F36">
        <f t="shared" si="15"/>
        <v>320</v>
      </c>
      <c r="G36">
        <f t="shared" si="2"/>
        <v>4.4444444444444446</v>
      </c>
      <c r="H36">
        <f t="shared" si="16"/>
        <v>-0.64278760968653958</v>
      </c>
      <c r="I36">
        <f t="shared" si="17"/>
        <v>0.76604444311897779</v>
      </c>
      <c r="K36">
        <f t="shared" ref="K36:K67" si="21">amplitude1*SIN((F36*PI()/180)+(shift_1*2*PI()))</f>
        <v>0.7807398937840524</v>
      </c>
      <c r="L36">
        <f t="shared" ref="L36:L67" si="22">amplitude2*SIN((F36*PI()/180)+(shift_2*2*PI()))</f>
        <v>1.3660371928169712</v>
      </c>
      <c r="M36">
        <f t="shared" ref="M36:M67" si="23">amplitude3*SIN((F36*PI()/180)+(shift_3*2*PI()))</f>
        <v>-0.7807398937840534</v>
      </c>
      <c r="N36">
        <f t="shared" ref="N36:N67" si="24">amplitude4*SIN((F36*PI()/180)+(shift_4*2*PI()))</f>
        <v>-1.3660371928169717</v>
      </c>
      <c r="O36">
        <f t="shared" ref="O36:O67" si="25">amplitude5*SIN((F36*PI()/180)+(shift_5*2*PI()))</f>
        <v>-1.3660371928169717</v>
      </c>
      <c r="P36">
        <f t="shared" ref="P36:P67" si="26">amplitude6*SIN((F36*PI()/180)+(shift_6*2*PI()))</f>
        <v>-0.7807398937840534</v>
      </c>
      <c r="Q36">
        <f t="shared" ref="Q36:Q67" si="27">amplitude7*SIN((F36*PI()/180)+(shift_7*2*PI()))</f>
        <v>1.3660371928169712</v>
      </c>
      <c r="R36">
        <f t="shared" ref="R36:R67" si="28">amplitude8*SIN((F36*PI()/180)+(shift_8*2*PI()))</f>
        <v>0.7807398937840524</v>
      </c>
      <c r="T36">
        <f t="shared" si="18"/>
        <v>-3.3306690738754696E-15</v>
      </c>
      <c r="V36">
        <f t="shared" si="11"/>
        <v>5</v>
      </c>
      <c r="W36">
        <f t="shared" si="12"/>
        <v>10</v>
      </c>
      <c r="X36">
        <f t="shared" si="13"/>
        <v>15</v>
      </c>
    </row>
    <row r="37" spans="1:24" x14ac:dyDescent="0.45">
      <c r="A37">
        <f t="shared" si="19"/>
        <v>0.1</v>
      </c>
      <c r="B37">
        <v>16.5</v>
      </c>
      <c r="C37">
        <f t="shared" si="20"/>
        <v>0.39961074487347187</v>
      </c>
      <c r="D37">
        <f t="shared" si="14"/>
        <v>0.76305058499939626</v>
      </c>
      <c r="E37">
        <v>33</v>
      </c>
      <c r="F37">
        <f t="shared" si="15"/>
        <v>330</v>
      </c>
      <c r="G37">
        <f t="shared" si="2"/>
        <v>4.583333333333333</v>
      </c>
      <c r="H37">
        <f t="shared" si="16"/>
        <v>-0.50000000000000044</v>
      </c>
      <c r="I37">
        <f t="shared" si="17"/>
        <v>0.86602540378443837</v>
      </c>
      <c r="K37">
        <f t="shared" si="21"/>
        <v>0.98584254960463202</v>
      </c>
      <c r="L37">
        <f t="shared" si="22"/>
        <v>1.4411230265559101</v>
      </c>
      <c r="M37">
        <f t="shared" si="23"/>
        <v>-0.98584254960463291</v>
      </c>
      <c r="N37">
        <f t="shared" si="24"/>
        <v>-1.4411230265559105</v>
      </c>
      <c r="O37">
        <f t="shared" si="25"/>
        <v>-1.4411230265559105</v>
      </c>
      <c r="P37">
        <f t="shared" si="26"/>
        <v>-0.98584254960463291</v>
      </c>
      <c r="Q37">
        <f t="shared" si="27"/>
        <v>1.4411230265559101</v>
      </c>
      <c r="R37">
        <f t="shared" si="28"/>
        <v>0.98584254960463202</v>
      </c>
      <c r="T37">
        <f t="shared" si="18"/>
        <v>-2.55351295663786E-15</v>
      </c>
      <c r="V37">
        <f t="shared" si="11"/>
        <v>5</v>
      </c>
      <c r="W37">
        <f t="shared" si="12"/>
        <v>10</v>
      </c>
      <c r="X37">
        <f t="shared" si="13"/>
        <v>15</v>
      </c>
    </row>
    <row r="38" spans="1:24" x14ac:dyDescent="0.45">
      <c r="A38">
        <f t="shared" si="19"/>
        <v>0.1</v>
      </c>
      <c r="B38">
        <v>17</v>
      </c>
      <c r="C38">
        <f t="shared" si="20"/>
        <v>0.41136817739892334</v>
      </c>
      <c r="D38">
        <f t="shared" si="14"/>
        <v>0.74643327590776232</v>
      </c>
      <c r="E38">
        <v>34</v>
      </c>
      <c r="F38">
        <f t="shared" si="15"/>
        <v>340</v>
      </c>
      <c r="G38">
        <f t="shared" si="2"/>
        <v>4.7222222222222223</v>
      </c>
      <c r="H38">
        <f t="shared" si="16"/>
        <v>-0.3420201433256686</v>
      </c>
      <c r="I38">
        <f t="shared" si="17"/>
        <v>0.93969262078590843</v>
      </c>
      <c r="K38">
        <f t="shared" si="21"/>
        <v>1.1609908784158764</v>
      </c>
      <c r="L38">
        <f t="shared" si="22"/>
        <v>1.4724210663763859</v>
      </c>
      <c r="M38">
        <f t="shared" si="23"/>
        <v>-1.1609908784158762</v>
      </c>
      <c r="N38">
        <f t="shared" si="24"/>
        <v>-1.4724210663763859</v>
      </c>
      <c r="O38">
        <f t="shared" si="25"/>
        <v>-1.4724210663763859</v>
      </c>
      <c r="P38">
        <f t="shared" si="26"/>
        <v>-1.1609908784158762</v>
      </c>
      <c r="Q38">
        <f t="shared" si="27"/>
        <v>1.4724210663763859</v>
      </c>
      <c r="R38">
        <f t="shared" si="28"/>
        <v>1.1609908784158764</v>
      </c>
      <c r="T38">
        <f t="shared" si="18"/>
        <v>0</v>
      </c>
      <c r="V38">
        <f t="shared" si="11"/>
        <v>5</v>
      </c>
      <c r="W38">
        <f t="shared" si="12"/>
        <v>10</v>
      </c>
      <c r="X38">
        <f t="shared" si="13"/>
        <v>15</v>
      </c>
    </row>
    <row r="39" spans="1:24" x14ac:dyDescent="0.45">
      <c r="A39">
        <f t="shared" si="19"/>
        <v>0.1</v>
      </c>
      <c r="B39">
        <v>17.5</v>
      </c>
      <c r="C39">
        <f t="shared" si="20"/>
        <v>0.42309428264498916</v>
      </c>
      <c r="D39">
        <f t="shared" si="14"/>
        <v>0.73041210669016254</v>
      </c>
      <c r="E39">
        <v>35</v>
      </c>
      <c r="F39">
        <f t="shared" si="15"/>
        <v>350</v>
      </c>
      <c r="G39">
        <f t="shared" si="2"/>
        <v>4.8611111111111107</v>
      </c>
      <c r="H39">
        <f t="shared" si="16"/>
        <v>-0.17364817766693127</v>
      </c>
      <c r="I39">
        <f t="shared" si="17"/>
        <v>0.98480775301220791</v>
      </c>
      <c r="K39">
        <f t="shared" si="21"/>
        <v>1.3008630868761841</v>
      </c>
      <c r="L39">
        <f t="shared" si="22"/>
        <v>1.4589803371760257</v>
      </c>
      <c r="M39">
        <f t="shared" si="23"/>
        <v>-1.3008630868761848</v>
      </c>
      <c r="N39">
        <f t="shared" si="24"/>
        <v>-1.4589803371760255</v>
      </c>
      <c r="O39">
        <f t="shared" si="25"/>
        <v>-1.4589803371760255</v>
      </c>
      <c r="P39">
        <f t="shared" si="26"/>
        <v>-1.3008630868761848</v>
      </c>
      <c r="Q39">
        <f t="shared" si="27"/>
        <v>1.4589803371760257</v>
      </c>
      <c r="R39">
        <f t="shared" si="28"/>
        <v>1.3008630868761841</v>
      </c>
      <c r="T39">
        <f t="shared" si="18"/>
        <v>0</v>
      </c>
      <c r="V39">
        <f t="shared" si="11"/>
        <v>5</v>
      </c>
      <c r="W39">
        <f t="shared" si="12"/>
        <v>10</v>
      </c>
      <c r="X39">
        <f t="shared" si="13"/>
        <v>15</v>
      </c>
    </row>
    <row r="40" spans="1:24" x14ac:dyDescent="0.45">
      <c r="A40">
        <f t="shared" si="19"/>
        <v>0.1</v>
      </c>
      <c r="B40">
        <v>18</v>
      </c>
      <c r="C40">
        <f t="shared" si="20"/>
        <v>0.43478816762335543</v>
      </c>
      <c r="D40">
        <f t="shared" si="14"/>
        <v>0.71496138786275931</v>
      </c>
      <c r="E40">
        <v>0</v>
      </c>
      <c r="F40">
        <f t="shared" si="15"/>
        <v>0</v>
      </c>
      <c r="G40">
        <f t="shared" ref="G40:G75" si="29" xml:space="preserve"> ((F40/360)*d_hkl) + d_hkl</f>
        <v>5</v>
      </c>
      <c r="H40">
        <f t="shared" si="16"/>
        <v>0</v>
      </c>
      <c r="I40">
        <f t="shared" si="17"/>
        <v>1</v>
      </c>
      <c r="K40">
        <f t="shared" si="21"/>
        <v>1.4012092287102447</v>
      </c>
      <c r="L40">
        <f t="shared" si="22"/>
        <v>1.4012092287102449</v>
      </c>
      <c r="M40">
        <f t="shared" si="23"/>
        <v>-1.4012092287102447</v>
      </c>
      <c r="N40">
        <f t="shared" si="24"/>
        <v>-1.4012092287102449</v>
      </c>
      <c r="O40">
        <f t="shared" si="25"/>
        <v>-1.4012092287102449</v>
      </c>
      <c r="P40">
        <f t="shared" si="26"/>
        <v>-1.4012092287102447</v>
      </c>
      <c r="Q40">
        <f t="shared" si="27"/>
        <v>1.4012092287102449</v>
      </c>
      <c r="R40">
        <f t="shared" si="28"/>
        <v>1.4012092287102447</v>
      </c>
      <c r="T40">
        <f t="shared" si="18"/>
        <v>0</v>
      </c>
    </row>
    <row r="41" spans="1:24" x14ac:dyDescent="0.45">
      <c r="A41">
        <f t="shared" si="19"/>
        <v>0.1</v>
      </c>
      <c r="B41">
        <v>18.5</v>
      </c>
      <c r="C41">
        <f t="shared" si="20"/>
        <v>0.44644894179940647</v>
      </c>
      <c r="D41">
        <f t="shared" si="14"/>
        <v>0.70005662517373357</v>
      </c>
      <c r="E41">
        <v>1</v>
      </c>
      <c r="F41">
        <f t="shared" si="15"/>
        <v>10</v>
      </c>
      <c r="G41">
        <f t="shared" si="29"/>
        <v>5.1388888888888893</v>
      </c>
      <c r="H41">
        <f t="shared" si="16"/>
        <v>0.17364817766693033</v>
      </c>
      <c r="I41">
        <f t="shared" si="17"/>
        <v>0.98480775301220802</v>
      </c>
      <c r="K41">
        <f t="shared" si="21"/>
        <v>1.4589803371760255</v>
      </c>
      <c r="L41">
        <f t="shared" si="22"/>
        <v>1.3008630868761852</v>
      </c>
      <c r="M41">
        <f t="shared" si="23"/>
        <v>-1.4589803371760255</v>
      </c>
      <c r="N41">
        <f t="shared" si="24"/>
        <v>-1.3008630868761852</v>
      </c>
      <c r="O41">
        <f t="shared" si="25"/>
        <v>-1.3008630868761852</v>
      </c>
      <c r="P41">
        <f t="shared" si="26"/>
        <v>-1.4589803371760255</v>
      </c>
      <c r="Q41">
        <f t="shared" si="27"/>
        <v>1.3008630868761852</v>
      </c>
      <c r="R41">
        <f t="shared" si="28"/>
        <v>1.4589803371760255</v>
      </c>
      <c r="T41">
        <f t="shared" si="18"/>
        <v>0</v>
      </c>
    </row>
    <row r="42" spans="1:24" x14ac:dyDescent="0.45">
      <c r="A42">
        <f t="shared" si="19"/>
        <v>0.1</v>
      </c>
      <c r="B42">
        <v>19</v>
      </c>
      <c r="C42">
        <f t="shared" si="20"/>
        <v>0.45807571716004208</v>
      </c>
      <c r="D42">
        <f t="shared" si="14"/>
        <v>0.68567446427432011</v>
      </c>
      <c r="E42">
        <v>2</v>
      </c>
      <c r="F42">
        <f t="shared" si="15"/>
        <v>20</v>
      </c>
      <c r="G42">
        <f t="shared" si="29"/>
        <v>5.2777777777777777</v>
      </c>
      <c r="H42">
        <f t="shared" si="16"/>
        <v>0.34202014332566871</v>
      </c>
      <c r="I42">
        <f t="shared" si="17"/>
        <v>0.93969262078590843</v>
      </c>
      <c r="K42">
        <f t="shared" si="21"/>
        <v>1.4724210663763859</v>
      </c>
      <c r="L42">
        <f t="shared" si="22"/>
        <v>1.1609908784158764</v>
      </c>
      <c r="M42">
        <f t="shared" si="23"/>
        <v>-1.4724210663763859</v>
      </c>
      <c r="N42">
        <f t="shared" si="24"/>
        <v>-1.1609908784158769</v>
      </c>
      <c r="O42">
        <f t="shared" si="25"/>
        <v>-1.1609908784158769</v>
      </c>
      <c r="P42">
        <f t="shared" si="26"/>
        <v>-1.4724210663763859</v>
      </c>
      <c r="Q42">
        <f t="shared" si="27"/>
        <v>1.1609908784158764</v>
      </c>
      <c r="R42">
        <f t="shared" si="28"/>
        <v>1.4724210663763859</v>
      </c>
      <c r="T42">
        <f t="shared" si="18"/>
        <v>0</v>
      </c>
    </row>
    <row r="43" spans="1:24" x14ac:dyDescent="0.45">
      <c r="A43">
        <f t="shared" si="19"/>
        <v>0.1</v>
      </c>
      <c r="B43">
        <v>19.5</v>
      </c>
      <c r="C43">
        <f t="shared" si="20"/>
        <v>0.46966760828130361</v>
      </c>
      <c r="D43">
        <f t="shared" si="14"/>
        <v>0.67179263779637022</v>
      </c>
      <c r="E43">
        <v>3</v>
      </c>
      <c r="F43">
        <f t="shared" si="15"/>
        <v>30</v>
      </c>
      <c r="G43">
        <f t="shared" si="29"/>
        <v>5.416666666666667</v>
      </c>
      <c r="H43">
        <f t="shared" si="16"/>
        <v>0.49999999999999994</v>
      </c>
      <c r="I43">
        <f t="shared" si="17"/>
        <v>0.86602540378443871</v>
      </c>
      <c r="K43">
        <f t="shared" si="21"/>
        <v>1.4411230265559105</v>
      </c>
      <c r="L43">
        <f t="shared" si="22"/>
        <v>0.98584254960463291</v>
      </c>
      <c r="M43">
        <f t="shared" si="23"/>
        <v>-1.4411230265559103</v>
      </c>
      <c r="N43">
        <f t="shared" si="24"/>
        <v>-0.98584254960463258</v>
      </c>
      <c r="O43">
        <f t="shared" si="25"/>
        <v>-0.98584254960463258</v>
      </c>
      <c r="P43">
        <f t="shared" si="26"/>
        <v>-1.4411230265559103</v>
      </c>
      <c r="Q43">
        <f t="shared" si="27"/>
        <v>0.98584254960463291</v>
      </c>
      <c r="R43">
        <f t="shared" si="28"/>
        <v>1.4411230265559105</v>
      </c>
      <c r="T43">
        <f t="shared" si="18"/>
        <v>0</v>
      </c>
    </row>
    <row r="44" spans="1:24" x14ac:dyDescent="0.45">
      <c r="A44">
        <f t="shared" si="19"/>
        <v>0.1</v>
      </c>
      <c r="B44">
        <v>20</v>
      </c>
      <c r="C44">
        <f t="shared" si="20"/>
        <v>0.48122373239580252</v>
      </c>
      <c r="D44">
        <f t="shared" si="14"/>
        <v>0.65838991474593656</v>
      </c>
      <c r="E44">
        <v>4</v>
      </c>
      <c r="F44">
        <f t="shared" si="15"/>
        <v>40</v>
      </c>
      <c r="G44">
        <f t="shared" si="29"/>
        <v>5.5555555555555554</v>
      </c>
      <c r="H44">
        <f t="shared" si="16"/>
        <v>0.64278760968653925</v>
      </c>
      <c r="I44">
        <f t="shared" si="17"/>
        <v>0.76604444311897801</v>
      </c>
      <c r="K44">
        <f t="shared" si="21"/>
        <v>1.3660371928169714</v>
      </c>
      <c r="L44">
        <f t="shared" si="22"/>
        <v>0.78073989378405273</v>
      </c>
      <c r="M44">
        <f t="shared" si="23"/>
        <v>-1.3660371928169714</v>
      </c>
      <c r="N44">
        <f t="shared" si="24"/>
        <v>-0.78073989378405284</v>
      </c>
      <c r="O44">
        <f t="shared" si="25"/>
        <v>-0.78073989378405284</v>
      </c>
      <c r="P44">
        <f t="shared" si="26"/>
        <v>-1.3660371928169714</v>
      </c>
      <c r="Q44">
        <f t="shared" si="27"/>
        <v>0.78073989378405273</v>
      </c>
      <c r="R44">
        <f t="shared" si="28"/>
        <v>1.3660371928169714</v>
      </c>
      <c r="T44">
        <f t="shared" si="18"/>
        <v>0</v>
      </c>
    </row>
    <row r="45" spans="1:24" x14ac:dyDescent="0.45">
      <c r="A45">
        <f t="shared" si="19"/>
        <v>0.1</v>
      </c>
      <c r="B45">
        <v>20.5</v>
      </c>
      <c r="C45">
        <f t="shared" si="20"/>
        <v>0.49274320945994604</v>
      </c>
      <c r="D45">
        <f t="shared" si="14"/>
        <v>0.64544605212467399</v>
      </c>
      <c r="E45">
        <v>5</v>
      </c>
      <c r="F45">
        <f t="shared" si="15"/>
        <v>50</v>
      </c>
      <c r="G45">
        <f t="shared" si="29"/>
        <v>5.6944444444444446</v>
      </c>
      <c r="H45">
        <f t="shared" si="16"/>
        <v>0.76604444311897801</v>
      </c>
      <c r="I45">
        <f t="shared" si="17"/>
        <v>0.64278760968653936</v>
      </c>
      <c r="K45">
        <f t="shared" si="21"/>
        <v>1.2494450102224619</v>
      </c>
      <c r="L45">
        <f t="shared" si="22"/>
        <v>0.55191485136429363</v>
      </c>
      <c r="M45">
        <f t="shared" si="23"/>
        <v>-1.2494450102224621</v>
      </c>
      <c r="N45">
        <f t="shared" si="24"/>
        <v>-0.55191485136429386</v>
      </c>
      <c r="O45">
        <f t="shared" si="25"/>
        <v>-0.55191485136429386</v>
      </c>
      <c r="P45">
        <f t="shared" si="26"/>
        <v>-1.2494450102224621</v>
      </c>
      <c r="Q45">
        <f t="shared" si="27"/>
        <v>0.55191485136429363</v>
      </c>
      <c r="R45">
        <f t="shared" si="28"/>
        <v>1.2494450102224619</v>
      </c>
      <c r="T45">
        <f t="shared" si="18"/>
        <v>0</v>
      </c>
    </row>
    <row r="46" spans="1:24" x14ac:dyDescent="0.45">
      <c r="A46">
        <f t="shared" si="19"/>
        <v>0.1</v>
      </c>
      <c r="B46">
        <v>21</v>
      </c>
      <c r="C46">
        <f t="shared" si="20"/>
        <v>0.50422516222095637</v>
      </c>
      <c r="D46">
        <f t="shared" si="14"/>
        <v>0.63294174869318964</v>
      </c>
      <c r="E46">
        <v>6</v>
      </c>
      <c r="F46">
        <f t="shared" si="15"/>
        <v>60</v>
      </c>
      <c r="G46">
        <f t="shared" si="29"/>
        <v>5.833333333333333</v>
      </c>
      <c r="H46">
        <f t="shared" si="16"/>
        <v>0.8660254037844386</v>
      </c>
      <c r="I46">
        <f t="shared" si="17"/>
        <v>0.50000000000000011</v>
      </c>
      <c r="K46">
        <f t="shared" si="21"/>
        <v>1.0948890732420247</v>
      </c>
      <c r="L46">
        <f t="shared" si="22"/>
        <v>0.30632015546822089</v>
      </c>
      <c r="M46">
        <f t="shared" si="23"/>
        <v>-1.0948890732420249</v>
      </c>
      <c r="N46">
        <f t="shared" si="24"/>
        <v>-0.30632015546822106</v>
      </c>
      <c r="O46">
        <f t="shared" si="25"/>
        <v>-0.30632015546822106</v>
      </c>
      <c r="P46">
        <f t="shared" si="26"/>
        <v>-1.0948890732420249</v>
      </c>
      <c r="Q46">
        <f t="shared" si="27"/>
        <v>0.30632015546822089</v>
      </c>
      <c r="R46">
        <f t="shared" si="28"/>
        <v>1.0948890732420247</v>
      </c>
      <c r="T46">
        <f t="shared" si="18"/>
        <v>0</v>
      </c>
    </row>
    <row r="47" spans="1:24" x14ac:dyDescent="0.45">
      <c r="A47">
        <f t="shared" si="19"/>
        <v>0.1</v>
      </c>
      <c r="B47">
        <v>21.5</v>
      </c>
      <c r="C47">
        <f t="shared" si="20"/>
        <v>0.51566871628367639</v>
      </c>
      <c r="D47">
        <f t="shared" si="14"/>
        <v>0.62085860079283173</v>
      </c>
      <c r="E47">
        <v>7</v>
      </c>
      <c r="F47">
        <f t="shared" si="15"/>
        <v>70</v>
      </c>
      <c r="G47">
        <f t="shared" si="29"/>
        <v>5.9722222222222223</v>
      </c>
      <c r="H47">
        <f t="shared" si="16"/>
        <v>0.93969262078590832</v>
      </c>
      <c r="I47">
        <f t="shared" si="17"/>
        <v>0.34202014332566882</v>
      </c>
      <c r="K47">
        <f t="shared" si="21"/>
        <v>0.9070654858117323</v>
      </c>
      <c r="L47">
        <f t="shared" si="22"/>
        <v>5.1418076653723409E-2</v>
      </c>
      <c r="M47">
        <f t="shared" si="23"/>
        <v>-0.90706548581173196</v>
      </c>
      <c r="N47">
        <f t="shared" si="24"/>
        <v>-5.1418076653722944E-2</v>
      </c>
      <c r="O47">
        <f t="shared" si="25"/>
        <v>-5.1418076653722944E-2</v>
      </c>
      <c r="P47">
        <f t="shared" si="26"/>
        <v>-0.90706548581173196</v>
      </c>
      <c r="Q47">
        <f t="shared" si="27"/>
        <v>5.1418076653723409E-2</v>
      </c>
      <c r="R47">
        <f t="shared" si="28"/>
        <v>0.9070654858117323</v>
      </c>
      <c r="T47">
        <f t="shared" si="18"/>
        <v>1.6653345369377348E-15</v>
      </c>
    </row>
    <row r="48" spans="1:24" x14ac:dyDescent="0.45">
      <c r="A48">
        <f t="shared" si="19"/>
        <v>0.1</v>
      </c>
      <c r="B48">
        <v>22</v>
      </c>
      <c r="C48">
        <f t="shared" si="20"/>
        <v>0.52707300017715875</v>
      </c>
      <c r="D48">
        <f t="shared" si="14"/>
        <v>0.60917906014476908</v>
      </c>
      <c r="E48">
        <v>8</v>
      </c>
      <c r="F48">
        <f t="shared" si="15"/>
        <v>80</v>
      </c>
      <c r="G48">
        <f t="shared" si="29"/>
        <v>6.1111111111111107</v>
      </c>
      <c r="H48">
        <f t="shared" si="16"/>
        <v>0.98480775301220802</v>
      </c>
      <c r="I48">
        <f t="shared" si="17"/>
        <v>0.17364817766693041</v>
      </c>
      <c r="K48">
        <f t="shared" si="21"/>
        <v>0.69168117259233308</v>
      </c>
      <c r="L48">
        <f t="shared" si="22"/>
        <v>-0.20504631440109525</v>
      </c>
      <c r="M48">
        <f t="shared" si="23"/>
        <v>-0.69168117259233319</v>
      </c>
      <c r="N48">
        <f t="shared" si="24"/>
        <v>0.20504631440109505</v>
      </c>
      <c r="O48">
        <f t="shared" si="25"/>
        <v>0.20504631440109505</v>
      </c>
      <c r="P48">
        <f t="shared" si="26"/>
        <v>-0.69168117259233319</v>
      </c>
      <c r="Q48">
        <f t="shared" si="27"/>
        <v>-0.20504631440109525</v>
      </c>
      <c r="R48">
        <f t="shared" si="28"/>
        <v>0.69168117259233308</v>
      </c>
      <c r="T48">
        <f t="shared" si="18"/>
        <v>0</v>
      </c>
    </row>
    <row r="49" spans="1:20" x14ac:dyDescent="0.45">
      <c r="A49">
        <f t="shared" si="19"/>
        <v>0.1</v>
      </c>
      <c r="B49">
        <v>22.5</v>
      </c>
      <c r="C49">
        <f t="shared" si="20"/>
        <v>0.5384371454210316</v>
      </c>
      <c r="D49">
        <f t="shared" si="14"/>
        <v>0.59788639354759265</v>
      </c>
      <c r="E49">
        <v>9</v>
      </c>
      <c r="F49">
        <f t="shared" si="15"/>
        <v>90</v>
      </c>
      <c r="G49">
        <f t="shared" si="29"/>
        <v>6.25</v>
      </c>
      <c r="H49">
        <f t="shared" si="16"/>
        <v>1</v>
      </c>
      <c r="I49">
        <f t="shared" si="17"/>
        <v>6.1257422745431001E-17</v>
      </c>
      <c r="K49">
        <f t="shared" si="21"/>
        <v>0.45528047695127782</v>
      </c>
      <c r="L49">
        <f t="shared" si="22"/>
        <v>-0.45528047695127749</v>
      </c>
      <c r="M49">
        <f t="shared" si="23"/>
        <v>-0.45528047695127799</v>
      </c>
      <c r="N49">
        <f t="shared" si="24"/>
        <v>0.45528047695127732</v>
      </c>
      <c r="O49">
        <f t="shared" si="25"/>
        <v>0.45528047695127732</v>
      </c>
      <c r="P49">
        <f t="shared" si="26"/>
        <v>-0.45528047695127799</v>
      </c>
      <c r="Q49">
        <f t="shared" si="27"/>
        <v>-0.45528047695127749</v>
      </c>
      <c r="R49">
        <f t="shared" si="28"/>
        <v>0.45528047695127782</v>
      </c>
      <c r="T49">
        <f t="shared" si="18"/>
        <v>-6.6613381477509392E-16</v>
      </c>
    </row>
    <row r="50" spans="1:20" x14ac:dyDescent="0.45">
      <c r="A50">
        <f t="shared" si="19"/>
        <v>0.1</v>
      </c>
      <c r="B50">
        <v>23</v>
      </c>
      <c r="C50">
        <f t="shared" si="20"/>
        <v>0.54976028659163645</v>
      </c>
      <c r="D50">
        <f t="shared" si="14"/>
        <v>0.58696464439703133</v>
      </c>
      <c r="E50">
        <v>10</v>
      </c>
      <c r="F50">
        <f t="shared" si="15"/>
        <v>100</v>
      </c>
      <c r="G50">
        <f t="shared" si="29"/>
        <v>6.3888888888888893</v>
      </c>
      <c r="H50">
        <f t="shared" si="16"/>
        <v>0.98480775301220802</v>
      </c>
      <c r="I50">
        <f t="shared" si="17"/>
        <v>-0.1736481776669303</v>
      </c>
      <c r="K50">
        <f t="shared" si="21"/>
        <v>0.20504631440109558</v>
      </c>
      <c r="L50">
        <f t="shared" si="22"/>
        <v>-0.69168117259233275</v>
      </c>
      <c r="M50">
        <f t="shared" si="23"/>
        <v>-0.20504631440109578</v>
      </c>
      <c r="N50">
        <f t="shared" si="24"/>
        <v>0.69168117259233253</v>
      </c>
      <c r="O50">
        <f t="shared" si="25"/>
        <v>0.69168117259233253</v>
      </c>
      <c r="P50">
        <f t="shared" si="26"/>
        <v>-0.20504631440109578</v>
      </c>
      <c r="Q50">
        <f t="shared" si="27"/>
        <v>-0.69168117259233275</v>
      </c>
      <c r="R50">
        <f t="shared" si="28"/>
        <v>0.20504631440109558</v>
      </c>
      <c r="T50">
        <f t="shared" si="18"/>
        <v>-8.6042284408449632E-16</v>
      </c>
    </row>
    <row r="51" spans="1:20" x14ac:dyDescent="0.45">
      <c r="A51">
        <f t="shared" si="19"/>
        <v>0.1</v>
      </c>
      <c r="B51">
        <v>23.5</v>
      </c>
      <c r="C51">
        <f t="shared" si="20"/>
        <v>0.56104156138793382</v>
      </c>
      <c r="D51">
        <f t="shared" si="14"/>
        <v>0.57639859595373333</v>
      </c>
      <c r="E51">
        <v>11</v>
      </c>
      <c r="F51">
        <f t="shared" si="15"/>
        <v>110</v>
      </c>
      <c r="G51">
        <f t="shared" si="29"/>
        <v>6.5277777777777777</v>
      </c>
      <c r="H51">
        <f t="shared" si="16"/>
        <v>0.93969262078590843</v>
      </c>
      <c r="I51">
        <f t="shared" si="17"/>
        <v>-0.34202014332566871</v>
      </c>
      <c r="K51">
        <f t="shared" si="21"/>
        <v>-5.1418076653723055E-2</v>
      </c>
      <c r="L51">
        <f t="shared" si="22"/>
        <v>-0.90706548581173196</v>
      </c>
      <c r="M51">
        <f t="shared" si="23"/>
        <v>5.1418076653722215E-2</v>
      </c>
      <c r="N51">
        <f t="shared" si="24"/>
        <v>0.9070654858117313</v>
      </c>
      <c r="O51">
        <f t="shared" si="25"/>
        <v>0.9070654858117313</v>
      </c>
      <c r="P51">
        <f t="shared" si="26"/>
        <v>5.1418076653722215E-2</v>
      </c>
      <c r="Q51">
        <f t="shared" si="27"/>
        <v>-0.90706548581173196</v>
      </c>
      <c r="R51">
        <f t="shared" si="28"/>
        <v>-5.1418076653723055E-2</v>
      </c>
      <c r="T51">
        <f t="shared" si="18"/>
        <v>-3.0531133177191805E-15</v>
      </c>
    </row>
    <row r="52" spans="1:20" x14ac:dyDescent="0.45">
      <c r="A52">
        <f t="shared" si="19"/>
        <v>0.1</v>
      </c>
      <c r="B52">
        <v>24</v>
      </c>
      <c r="C52">
        <f t="shared" si="20"/>
        <v>0.57228011069717089</v>
      </c>
      <c r="D52">
        <f t="shared" si="14"/>
        <v>0.56617373628741008</v>
      </c>
      <c r="E52">
        <v>12</v>
      </c>
      <c r="F52">
        <f t="shared" si="15"/>
        <v>120</v>
      </c>
      <c r="G52">
        <f t="shared" si="29"/>
        <v>6.6666666666666661</v>
      </c>
      <c r="H52">
        <f t="shared" si="16"/>
        <v>0.86602540378443871</v>
      </c>
      <c r="I52">
        <f t="shared" si="17"/>
        <v>-0.49999999999999978</v>
      </c>
      <c r="K52">
        <f t="shared" si="21"/>
        <v>-0.30632015546821989</v>
      </c>
      <c r="L52">
        <f t="shared" si="22"/>
        <v>-1.094889073242024</v>
      </c>
      <c r="M52">
        <f t="shared" si="23"/>
        <v>0.30632015546821906</v>
      </c>
      <c r="N52">
        <f t="shared" si="24"/>
        <v>1.0948890732420236</v>
      </c>
      <c r="O52">
        <f t="shared" si="25"/>
        <v>1.0948890732420236</v>
      </c>
      <c r="P52">
        <f t="shared" si="26"/>
        <v>0.30632015546821906</v>
      </c>
      <c r="Q52">
        <f t="shared" si="27"/>
        <v>-1.094889073242024</v>
      </c>
      <c r="R52">
        <f t="shared" si="28"/>
        <v>-0.30632015546821989</v>
      </c>
      <c r="T52">
        <f t="shared" si="18"/>
        <v>-2.3314683517128287E-15</v>
      </c>
    </row>
    <row r="53" spans="1:20" x14ac:dyDescent="0.45">
      <c r="A53">
        <f t="shared" si="19"/>
        <v>0.1</v>
      </c>
      <c r="B53">
        <v>24.5</v>
      </c>
      <c r="C53">
        <f t="shared" si="20"/>
        <v>0.58347507866030568</v>
      </c>
      <c r="D53">
        <f t="shared" si="14"/>
        <v>0.55627622482795425</v>
      </c>
      <c r="E53">
        <v>13</v>
      </c>
      <c r="F53">
        <f t="shared" si="15"/>
        <v>130</v>
      </c>
      <c r="G53">
        <f t="shared" si="29"/>
        <v>6.8055555555555554</v>
      </c>
      <c r="H53">
        <f t="shared" si="16"/>
        <v>0.76604444311897801</v>
      </c>
      <c r="I53">
        <f t="shared" si="17"/>
        <v>-0.64278760968653936</v>
      </c>
      <c r="K53">
        <f t="shared" si="21"/>
        <v>-0.5519148513642933</v>
      </c>
      <c r="L53">
        <f t="shared" si="22"/>
        <v>-1.2494450102224619</v>
      </c>
      <c r="M53">
        <f t="shared" si="23"/>
        <v>0.55191485136429319</v>
      </c>
      <c r="N53">
        <f t="shared" si="24"/>
        <v>1.2494450102224617</v>
      </c>
      <c r="O53">
        <f t="shared" si="25"/>
        <v>1.2494450102224617</v>
      </c>
      <c r="P53">
        <f t="shared" si="26"/>
        <v>0.55191485136429319</v>
      </c>
      <c r="Q53">
        <f t="shared" si="27"/>
        <v>-1.2494450102224619</v>
      </c>
      <c r="R53">
        <f t="shared" si="28"/>
        <v>-0.5519148513642933</v>
      </c>
      <c r="T53">
        <f t="shared" si="18"/>
        <v>0</v>
      </c>
    </row>
    <row r="54" spans="1:20" x14ac:dyDescent="0.45">
      <c r="A54">
        <f t="shared" si="19"/>
        <v>0.1</v>
      </c>
      <c r="B54">
        <v>25</v>
      </c>
      <c r="C54">
        <f t="shared" si="20"/>
        <v>0.59462561273718495</v>
      </c>
      <c r="D54">
        <f t="shared" si="14"/>
        <v>0.54669286045644172</v>
      </c>
      <c r="E54">
        <v>14</v>
      </c>
      <c r="F54">
        <f t="shared" si="15"/>
        <v>140</v>
      </c>
      <c r="G54">
        <f t="shared" si="29"/>
        <v>6.9444444444444446</v>
      </c>
      <c r="H54">
        <f t="shared" si="16"/>
        <v>0.64278760968653947</v>
      </c>
      <c r="I54">
        <f t="shared" si="17"/>
        <v>-0.7660444431189779</v>
      </c>
      <c r="K54">
        <f t="shared" si="21"/>
        <v>-0.78073989378405251</v>
      </c>
      <c r="L54">
        <f t="shared" si="22"/>
        <v>-1.3660371928169714</v>
      </c>
      <c r="M54">
        <f t="shared" si="23"/>
        <v>0.7807398937840524</v>
      </c>
      <c r="N54">
        <f t="shared" si="24"/>
        <v>1.3660371928169712</v>
      </c>
      <c r="O54">
        <f t="shared" si="25"/>
        <v>1.3660371928169712</v>
      </c>
      <c r="P54">
        <f t="shared" si="26"/>
        <v>0.7807398937840524</v>
      </c>
      <c r="Q54">
        <f t="shared" si="27"/>
        <v>-1.3660371928169714</v>
      </c>
      <c r="R54">
        <f t="shared" si="28"/>
        <v>-0.78073989378405251</v>
      </c>
      <c r="T54">
        <f t="shared" si="18"/>
        <v>0</v>
      </c>
    </row>
    <row r="55" spans="1:20" x14ac:dyDescent="0.45">
      <c r="E55">
        <v>15</v>
      </c>
      <c r="F55">
        <f t="shared" si="15"/>
        <v>150</v>
      </c>
      <c r="G55">
        <f t="shared" si="29"/>
        <v>7.0833333333333339</v>
      </c>
      <c r="H55">
        <f t="shared" si="16"/>
        <v>0.49999999999999994</v>
      </c>
      <c r="I55">
        <f t="shared" si="17"/>
        <v>-0.86602540378443871</v>
      </c>
      <c r="K55">
        <f t="shared" si="21"/>
        <v>-0.98584254960463269</v>
      </c>
      <c r="L55">
        <f t="shared" si="22"/>
        <v>-1.4411230265559105</v>
      </c>
      <c r="M55">
        <f t="shared" si="23"/>
        <v>0.98584254960463302</v>
      </c>
      <c r="N55">
        <f t="shared" si="24"/>
        <v>1.4411230265559105</v>
      </c>
      <c r="O55">
        <f t="shared" si="25"/>
        <v>1.4411230265559105</v>
      </c>
      <c r="P55">
        <f t="shared" si="26"/>
        <v>0.98584254960463302</v>
      </c>
      <c r="Q55">
        <f t="shared" si="27"/>
        <v>-1.4411230265559105</v>
      </c>
      <c r="R55">
        <f t="shared" si="28"/>
        <v>-0.98584254960463269</v>
      </c>
      <c r="T55">
        <f t="shared" si="18"/>
        <v>0</v>
      </c>
    </row>
    <row r="56" spans="1:20" x14ac:dyDescent="0.45">
      <c r="E56">
        <v>16</v>
      </c>
      <c r="F56">
        <f t="shared" si="15"/>
        <v>160</v>
      </c>
      <c r="G56">
        <f t="shared" si="29"/>
        <v>7.2222222222222223</v>
      </c>
      <c r="H56">
        <f t="shared" si="16"/>
        <v>0.34202014332566888</v>
      </c>
      <c r="I56">
        <f t="shared" si="17"/>
        <v>-0.93969262078590832</v>
      </c>
      <c r="K56">
        <f t="shared" si="21"/>
        <v>-1.1609908784158767</v>
      </c>
      <c r="L56">
        <f t="shared" si="22"/>
        <v>-1.4724210663763859</v>
      </c>
      <c r="M56">
        <f t="shared" si="23"/>
        <v>1.1609908784158764</v>
      </c>
      <c r="N56">
        <f t="shared" si="24"/>
        <v>1.4724210663763859</v>
      </c>
      <c r="O56">
        <f t="shared" si="25"/>
        <v>1.4724210663763859</v>
      </c>
      <c r="P56">
        <f t="shared" si="26"/>
        <v>1.1609908784158764</v>
      </c>
      <c r="Q56">
        <f t="shared" si="27"/>
        <v>-1.4724210663763859</v>
      </c>
      <c r="R56">
        <f t="shared" si="28"/>
        <v>-1.1609908784158767</v>
      </c>
      <c r="T56">
        <f t="shared" si="18"/>
        <v>0</v>
      </c>
    </row>
    <row r="57" spans="1:20" x14ac:dyDescent="0.45">
      <c r="E57">
        <v>17</v>
      </c>
      <c r="F57">
        <f t="shared" si="15"/>
        <v>170</v>
      </c>
      <c r="G57">
        <f t="shared" si="29"/>
        <v>7.3611111111111107</v>
      </c>
      <c r="H57">
        <f t="shared" si="16"/>
        <v>0.17364817766693028</v>
      </c>
      <c r="I57">
        <f t="shared" si="17"/>
        <v>-0.98480775301220802</v>
      </c>
      <c r="K57">
        <f t="shared" si="21"/>
        <v>-1.300863086876185</v>
      </c>
      <c r="L57">
        <f t="shared" si="22"/>
        <v>-1.4589803371760255</v>
      </c>
      <c r="M57">
        <f t="shared" si="23"/>
        <v>1.3008630868761848</v>
      </c>
      <c r="N57">
        <f t="shared" si="24"/>
        <v>1.4589803371760255</v>
      </c>
      <c r="O57">
        <f t="shared" si="25"/>
        <v>1.4589803371760255</v>
      </c>
      <c r="P57">
        <f t="shared" si="26"/>
        <v>1.3008630868761848</v>
      </c>
      <c r="Q57">
        <f t="shared" si="27"/>
        <v>-1.4589803371760255</v>
      </c>
      <c r="R57">
        <f t="shared" si="28"/>
        <v>-1.300863086876185</v>
      </c>
      <c r="T57">
        <f t="shared" si="18"/>
        <v>0</v>
      </c>
    </row>
    <row r="58" spans="1:20" x14ac:dyDescent="0.45">
      <c r="E58">
        <v>18</v>
      </c>
      <c r="F58">
        <f t="shared" si="15"/>
        <v>180</v>
      </c>
      <c r="G58">
        <f t="shared" si="29"/>
        <v>7.5</v>
      </c>
      <c r="H58">
        <f t="shared" si="16"/>
        <v>1.22514845490862E-16</v>
      </c>
      <c r="I58">
        <f t="shared" si="17"/>
        <v>-1</v>
      </c>
      <c r="K58">
        <f t="shared" si="21"/>
        <v>-1.4012092287102447</v>
      </c>
      <c r="L58">
        <f t="shared" si="22"/>
        <v>-1.4012092287102449</v>
      </c>
      <c r="M58">
        <f t="shared" si="23"/>
        <v>1.4012092287102447</v>
      </c>
      <c r="N58">
        <f t="shared" si="24"/>
        <v>1.4012092287102449</v>
      </c>
      <c r="O58">
        <f t="shared" si="25"/>
        <v>1.4012092287102449</v>
      </c>
      <c r="P58">
        <f t="shared" si="26"/>
        <v>1.4012092287102447</v>
      </c>
      <c r="Q58">
        <f t="shared" si="27"/>
        <v>-1.4012092287102449</v>
      </c>
      <c r="R58">
        <f t="shared" si="28"/>
        <v>-1.4012092287102447</v>
      </c>
      <c r="T58">
        <f t="shared" si="18"/>
        <v>0</v>
      </c>
    </row>
    <row r="59" spans="1:20" x14ac:dyDescent="0.45">
      <c r="E59">
        <v>19</v>
      </c>
      <c r="F59">
        <f t="shared" si="15"/>
        <v>190</v>
      </c>
      <c r="G59">
        <f t="shared" si="29"/>
        <v>7.6388888888888893</v>
      </c>
      <c r="H59">
        <f t="shared" si="16"/>
        <v>-0.17364817766693047</v>
      </c>
      <c r="I59">
        <f t="shared" si="17"/>
        <v>-0.98480775301220802</v>
      </c>
      <c r="K59">
        <f t="shared" si="21"/>
        <v>-1.4589803371760255</v>
      </c>
      <c r="L59">
        <f t="shared" si="22"/>
        <v>-1.3008630868761852</v>
      </c>
      <c r="M59">
        <f t="shared" si="23"/>
        <v>1.4589803371760255</v>
      </c>
      <c r="N59">
        <f t="shared" si="24"/>
        <v>1.3008630868761855</v>
      </c>
      <c r="O59">
        <f t="shared" si="25"/>
        <v>1.3008630868761855</v>
      </c>
      <c r="P59">
        <f t="shared" si="26"/>
        <v>1.4589803371760255</v>
      </c>
      <c r="Q59">
        <f t="shared" si="27"/>
        <v>-1.3008630868761852</v>
      </c>
      <c r="R59">
        <f t="shared" si="28"/>
        <v>-1.4589803371760255</v>
      </c>
      <c r="T59">
        <f t="shared" si="18"/>
        <v>0</v>
      </c>
    </row>
    <row r="60" spans="1:20" x14ac:dyDescent="0.45">
      <c r="E60">
        <v>20</v>
      </c>
      <c r="F60">
        <f t="shared" si="15"/>
        <v>200</v>
      </c>
      <c r="G60">
        <f t="shared" si="29"/>
        <v>7.7777777777777777</v>
      </c>
      <c r="H60">
        <f t="shared" si="16"/>
        <v>-0.34202014332566866</v>
      </c>
      <c r="I60">
        <f t="shared" si="17"/>
        <v>-0.93969262078590843</v>
      </c>
      <c r="K60">
        <f t="shared" si="21"/>
        <v>-1.4724210663763859</v>
      </c>
      <c r="L60">
        <f t="shared" si="22"/>
        <v>-1.1609908784158769</v>
      </c>
      <c r="M60">
        <f t="shared" si="23"/>
        <v>1.4724210663763859</v>
      </c>
      <c r="N60">
        <f t="shared" si="24"/>
        <v>1.1609908784158771</v>
      </c>
      <c r="O60">
        <f t="shared" si="25"/>
        <v>1.1609908784158771</v>
      </c>
      <c r="P60">
        <f t="shared" si="26"/>
        <v>1.4724210663763859</v>
      </c>
      <c r="Q60">
        <f t="shared" si="27"/>
        <v>-1.1609908784158769</v>
      </c>
      <c r="R60">
        <f t="shared" si="28"/>
        <v>-1.4724210663763859</v>
      </c>
      <c r="T60">
        <f t="shared" si="18"/>
        <v>0</v>
      </c>
    </row>
    <row r="61" spans="1:20" x14ac:dyDescent="0.45">
      <c r="E61">
        <v>21</v>
      </c>
      <c r="F61">
        <f t="shared" si="15"/>
        <v>210</v>
      </c>
      <c r="G61">
        <f t="shared" si="29"/>
        <v>7.916666666666667</v>
      </c>
      <c r="H61">
        <f t="shared" si="16"/>
        <v>-0.50000000000000011</v>
      </c>
      <c r="I61">
        <f t="shared" si="17"/>
        <v>-0.8660254037844386</v>
      </c>
      <c r="K61">
        <f t="shared" si="21"/>
        <v>-1.4411230265559103</v>
      </c>
      <c r="L61">
        <f t="shared" si="22"/>
        <v>-0.98584254960463258</v>
      </c>
      <c r="M61">
        <f t="shared" si="23"/>
        <v>1.4411230265559105</v>
      </c>
      <c r="N61">
        <f t="shared" si="24"/>
        <v>0.98584254960463369</v>
      </c>
      <c r="O61">
        <f t="shared" si="25"/>
        <v>0.98584254960463369</v>
      </c>
      <c r="P61">
        <f t="shared" si="26"/>
        <v>1.4411230265559105</v>
      </c>
      <c r="Q61">
        <f t="shared" si="27"/>
        <v>-0.98584254960463258</v>
      </c>
      <c r="R61">
        <f t="shared" si="28"/>
        <v>-1.4411230265559103</v>
      </c>
      <c r="T61">
        <f t="shared" si="18"/>
        <v>2.6645352591003757E-15</v>
      </c>
    </row>
    <row r="62" spans="1:20" x14ac:dyDescent="0.45">
      <c r="E62">
        <v>22</v>
      </c>
      <c r="F62">
        <f t="shared" si="15"/>
        <v>220</v>
      </c>
      <c r="G62">
        <f t="shared" si="29"/>
        <v>8.0555555555555554</v>
      </c>
      <c r="H62">
        <f t="shared" si="16"/>
        <v>-0.64278760968653925</v>
      </c>
      <c r="I62">
        <f t="shared" si="17"/>
        <v>-0.76604444311897801</v>
      </c>
      <c r="K62">
        <f t="shared" si="21"/>
        <v>-1.3660371928169714</v>
      </c>
      <c r="L62">
        <f t="shared" si="22"/>
        <v>-0.78073989378405284</v>
      </c>
      <c r="M62">
        <f t="shared" si="23"/>
        <v>1.3660371928169721</v>
      </c>
      <c r="N62">
        <f t="shared" si="24"/>
        <v>0.78073989378405417</v>
      </c>
      <c r="O62">
        <f t="shared" si="25"/>
        <v>0.78073989378405417</v>
      </c>
      <c r="P62">
        <f t="shared" si="26"/>
        <v>1.3660371928169721</v>
      </c>
      <c r="Q62">
        <f t="shared" si="27"/>
        <v>-0.78073989378405284</v>
      </c>
      <c r="R62">
        <f t="shared" si="28"/>
        <v>-1.3660371928169714</v>
      </c>
      <c r="T62">
        <f t="shared" si="18"/>
        <v>3.9968028886505635E-15</v>
      </c>
    </row>
    <row r="63" spans="1:20" x14ac:dyDescent="0.45">
      <c r="E63">
        <v>23</v>
      </c>
      <c r="F63">
        <f t="shared" si="15"/>
        <v>230</v>
      </c>
      <c r="G63">
        <f t="shared" si="29"/>
        <v>8.1944444444444446</v>
      </c>
      <c r="H63">
        <f t="shared" si="16"/>
        <v>-0.7660444431189779</v>
      </c>
      <c r="I63">
        <f t="shared" si="17"/>
        <v>-0.64278760968653947</v>
      </c>
      <c r="K63">
        <f t="shared" si="21"/>
        <v>-1.2494450102224621</v>
      </c>
      <c r="L63">
        <f t="shared" si="22"/>
        <v>-0.55191485136429386</v>
      </c>
      <c r="M63">
        <f t="shared" si="23"/>
        <v>1.2494450102224628</v>
      </c>
      <c r="N63">
        <f t="shared" si="24"/>
        <v>0.55191485136429519</v>
      </c>
      <c r="O63">
        <f t="shared" si="25"/>
        <v>0.55191485136429519</v>
      </c>
      <c r="P63">
        <f t="shared" si="26"/>
        <v>1.2494450102224628</v>
      </c>
      <c r="Q63">
        <f t="shared" si="27"/>
        <v>-0.55191485136429386</v>
      </c>
      <c r="R63">
        <f t="shared" si="28"/>
        <v>-1.2494450102224621</v>
      </c>
      <c r="T63">
        <f t="shared" si="18"/>
        <v>3.9968028886505635E-15</v>
      </c>
    </row>
    <row r="64" spans="1:20" x14ac:dyDescent="0.45">
      <c r="E64">
        <v>24</v>
      </c>
      <c r="F64">
        <f t="shared" si="15"/>
        <v>240</v>
      </c>
      <c r="G64">
        <f t="shared" si="29"/>
        <v>8.3333333333333321</v>
      </c>
      <c r="H64">
        <f t="shared" si="16"/>
        <v>-0.86602540378443837</v>
      </c>
      <c r="I64">
        <f t="shared" si="17"/>
        <v>-0.50000000000000044</v>
      </c>
      <c r="K64">
        <f t="shared" si="21"/>
        <v>-1.0948890732420249</v>
      </c>
      <c r="L64">
        <f t="shared" si="22"/>
        <v>-0.30632015546822106</v>
      </c>
      <c r="M64">
        <f t="shared" si="23"/>
        <v>1.094889073242026</v>
      </c>
      <c r="N64">
        <f t="shared" si="24"/>
        <v>0.3063201554682225</v>
      </c>
      <c r="O64">
        <f t="shared" si="25"/>
        <v>0.3063201554682225</v>
      </c>
      <c r="P64">
        <f t="shared" si="26"/>
        <v>1.094889073242026</v>
      </c>
      <c r="Q64">
        <f t="shared" si="27"/>
        <v>-0.30632015546822106</v>
      </c>
      <c r="R64">
        <f t="shared" si="28"/>
        <v>-1.0948890732420249</v>
      </c>
      <c r="T64">
        <f t="shared" si="18"/>
        <v>4.8849813083506888E-15</v>
      </c>
    </row>
    <row r="65" spans="5:20" x14ac:dyDescent="0.45">
      <c r="E65">
        <v>25</v>
      </c>
      <c r="F65">
        <f t="shared" si="15"/>
        <v>250</v>
      </c>
      <c r="G65">
        <f t="shared" si="29"/>
        <v>8.4722222222222214</v>
      </c>
      <c r="H65">
        <f t="shared" si="16"/>
        <v>-0.93969262078590821</v>
      </c>
      <c r="I65">
        <f t="shared" si="17"/>
        <v>-0.34202014332566938</v>
      </c>
      <c r="K65">
        <f t="shared" si="21"/>
        <v>-0.90706548581173296</v>
      </c>
      <c r="L65">
        <f t="shared" si="22"/>
        <v>-5.1418076653724248E-2</v>
      </c>
      <c r="M65">
        <f t="shared" si="23"/>
        <v>0.90706548581173407</v>
      </c>
      <c r="N65">
        <f t="shared" si="24"/>
        <v>5.1418076653725733E-2</v>
      </c>
      <c r="O65">
        <f t="shared" si="25"/>
        <v>5.1418076653725733E-2</v>
      </c>
      <c r="P65">
        <f t="shared" si="26"/>
        <v>0.90706548581173407</v>
      </c>
      <c r="Q65">
        <f t="shared" si="27"/>
        <v>-5.1418076653724248E-2</v>
      </c>
      <c r="R65">
        <f t="shared" si="28"/>
        <v>-0.90706548581173296</v>
      </c>
      <c r="T65">
        <f t="shared" si="18"/>
        <v>5.2180482157382357E-15</v>
      </c>
    </row>
    <row r="66" spans="5:20" x14ac:dyDescent="0.45">
      <c r="E66">
        <v>26</v>
      </c>
      <c r="F66">
        <f t="shared" si="15"/>
        <v>260</v>
      </c>
      <c r="G66">
        <f t="shared" si="29"/>
        <v>8.6111111111111107</v>
      </c>
      <c r="H66">
        <f t="shared" si="16"/>
        <v>-0.98480775301220802</v>
      </c>
      <c r="I66">
        <f t="shared" si="17"/>
        <v>-0.17364817766693033</v>
      </c>
      <c r="K66">
        <f t="shared" si="21"/>
        <v>-0.69168117259233319</v>
      </c>
      <c r="L66">
        <f t="shared" si="22"/>
        <v>0.20504631440109505</v>
      </c>
      <c r="M66">
        <f t="shared" si="23"/>
        <v>0.69168117259233342</v>
      </c>
      <c r="N66">
        <f t="shared" si="24"/>
        <v>-0.20504631440109489</v>
      </c>
      <c r="O66">
        <f t="shared" si="25"/>
        <v>-0.20504631440109489</v>
      </c>
      <c r="P66">
        <f t="shared" si="26"/>
        <v>0.69168117259233342</v>
      </c>
      <c r="Q66">
        <f t="shared" si="27"/>
        <v>0.20504631440109505</v>
      </c>
      <c r="R66">
        <f t="shared" si="28"/>
        <v>-0.69168117259233319</v>
      </c>
      <c r="T66">
        <f t="shared" si="18"/>
        <v>0</v>
      </c>
    </row>
    <row r="67" spans="5:20" x14ac:dyDescent="0.45">
      <c r="E67">
        <v>27</v>
      </c>
      <c r="F67">
        <f t="shared" si="15"/>
        <v>270</v>
      </c>
      <c r="G67">
        <f t="shared" si="29"/>
        <v>8.75</v>
      </c>
      <c r="H67">
        <f t="shared" si="16"/>
        <v>-1</v>
      </c>
      <c r="I67">
        <f t="shared" si="17"/>
        <v>-1.83772268236293E-16</v>
      </c>
      <c r="K67">
        <f t="shared" si="21"/>
        <v>-0.45528047695127799</v>
      </c>
      <c r="L67">
        <f t="shared" si="22"/>
        <v>0.45528047695127732</v>
      </c>
      <c r="M67">
        <f t="shared" si="23"/>
        <v>0.45528047695127821</v>
      </c>
      <c r="N67">
        <f t="shared" si="24"/>
        <v>-0.45528047695127716</v>
      </c>
      <c r="O67">
        <f t="shared" si="25"/>
        <v>-0.45528047695127716</v>
      </c>
      <c r="P67">
        <f t="shared" si="26"/>
        <v>0.45528047695127821</v>
      </c>
      <c r="Q67">
        <f t="shared" si="27"/>
        <v>0.45528047695127732</v>
      </c>
      <c r="R67">
        <f t="shared" si="28"/>
        <v>-0.45528047695127799</v>
      </c>
      <c r="T67">
        <f t="shared" si="18"/>
        <v>7.7715611723760958E-16</v>
      </c>
    </row>
    <row r="68" spans="5:20" x14ac:dyDescent="0.45">
      <c r="E68">
        <v>28</v>
      </c>
      <c r="F68">
        <f t="shared" si="15"/>
        <v>280</v>
      </c>
      <c r="G68">
        <f t="shared" si="29"/>
        <v>8.8888888888888893</v>
      </c>
      <c r="H68">
        <f t="shared" si="16"/>
        <v>-0.98480775301220813</v>
      </c>
      <c r="I68">
        <f t="shared" si="17"/>
        <v>0.17364817766692997</v>
      </c>
      <c r="K68">
        <f t="shared" ref="K68:K99" si="30">amplitude1*SIN((F68*PI()/180)+(shift_1*2*PI()))</f>
        <v>-0.20504631440109578</v>
      </c>
      <c r="L68">
        <f t="shared" ref="L68:L99" si="31">amplitude2*SIN((F68*PI()/180)+(shift_2*2*PI()))</f>
        <v>0.69168117259233253</v>
      </c>
      <c r="M68">
        <f t="shared" ref="M68:M99" si="32">amplitude3*SIN((F68*PI()/180)+(shift_3*2*PI()))</f>
        <v>0.20504631440109594</v>
      </c>
      <c r="N68">
        <f t="shared" ref="N68:N99" si="33">amplitude4*SIN((F68*PI()/180)+(shift_4*2*PI()))</f>
        <v>-0.69168117259233242</v>
      </c>
      <c r="O68">
        <f t="shared" ref="O68:O99" si="34">amplitude5*SIN((F68*PI()/180)+(shift_5*2*PI()))</f>
        <v>-0.69168117259233242</v>
      </c>
      <c r="P68">
        <f t="shared" ref="P68:P99" si="35">amplitude6*SIN((F68*PI()/180)+(shift_6*2*PI()))</f>
        <v>0.20504631440109594</v>
      </c>
      <c r="Q68">
        <f t="shared" ref="Q68:Q99" si="36">amplitude7*SIN((F68*PI()/180)+(shift_7*2*PI()))</f>
        <v>0.69168117259233253</v>
      </c>
      <c r="R68">
        <f t="shared" ref="R68:R99" si="37">amplitude8*SIN((F68*PI()/180)+(shift_8*2*PI()))</f>
        <v>-0.20504631440109578</v>
      </c>
      <c r="T68">
        <f t="shared" si="18"/>
        <v>4.9960036108132044E-16</v>
      </c>
    </row>
    <row r="69" spans="5:20" x14ac:dyDescent="0.45">
      <c r="E69">
        <v>29</v>
      </c>
      <c r="F69">
        <f t="shared" ref="F69:F112" si="38">(E69*10)</f>
        <v>290</v>
      </c>
      <c r="G69">
        <f t="shared" si="29"/>
        <v>9.0277777777777786</v>
      </c>
      <c r="H69">
        <f t="shared" ref="H69:H112" si="39">SIN(F69*PI()/180)</f>
        <v>-0.93969262078590854</v>
      </c>
      <c r="I69">
        <f t="shared" ref="I69:I112" si="40">COS(F69*PI()/180)</f>
        <v>0.34202014332566816</v>
      </c>
      <c r="K69">
        <f t="shared" si="30"/>
        <v>5.1418076653722215E-2</v>
      </c>
      <c r="L69">
        <f t="shared" si="31"/>
        <v>0.9070654858117313</v>
      </c>
      <c r="M69">
        <f t="shared" si="32"/>
        <v>-5.1418076653722028E-2</v>
      </c>
      <c r="N69">
        <f t="shared" si="33"/>
        <v>-0.90706548581173119</v>
      </c>
      <c r="O69">
        <f t="shared" si="34"/>
        <v>-0.90706548581173119</v>
      </c>
      <c r="P69">
        <f t="shared" si="35"/>
        <v>-5.1418076653722028E-2</v>
      </c>
      <c r="Q69">
        <f t="shared" si="36"/>
        <v>0.9070654858117313</v>
      </c>
      <c r="R69">
        <f t="shared" si="37"/>
        <v>5.1418076653722215E-2</v>
      </c>
      <c r="T69">
        <f t="shared" ref="T69:T112" si="41">SUM(K69:R69)</f>
        <v>6.591949208711867E-16</v>
      </c>
    </row>
    <row r="70" spans="5:20" x14ac:dyDescent="0.45">
      <c r="E70">
        <v>30</v>
      </c>
      <c r="F70">
        <f t="shared" si="38"/>
        <v>300</v>
      </c>
      <c r="G70">
        <f t="shared" si="29"/>
        <v>9.1666666666666679</v>
      </c>
      <c r="H70">
        <f t="shared" si="39"/>
        <v>-0.8660254037844386</v>
      </c>
      <c r="I70">
        <f t="shared" si="40"/>
        <v>0.50000000000000011</v>
      </c>
      <c r="K70">
        <f t="shared" si="30"/>
        <v>0.30632015546822033</v>
      </c>
      <c r="L70">
        <f t="shared" si="31"/>
        <v>1.0948890732420244</v>
      </c>
      <c r="M70">
        <f t="shared" si="32"/>
        <v>-0.30632015546822144</v>
      </c>
      <c r="N70">
        <f t="shared" si="33"/>
        <v>-1.0948890732420253</v>
      </c>
      <c r="O70">
        <f t="shared" si="34"/>
        <v>-1.0948890732420253</v>
      </c>
      <c r="P70">
        <f t="shared" si="35"/>
        <v>-0.30632015546822144</v>
      </c>
      <c r="Q70">
        <f t="shared" si="36"/>
        <v>1.0948890732420244</v>
      </c>
      <c r="R70">
        <f t="shared" si="37"/>
        <v>0.30632015546822033</v>
      </c>
      <c r="T70">
        <f t="shared" si="41"/>
        <v>-3.8857805861880479E-15</v>
      </c>
    </row>
    <row r="71" spans="5:20" x14ac:dyDescent="0.45">
      <c r="E71">
        <v>31</v>
      </c>
      <c r="F71">
        <f t="shared" si="38"/>
        <v>310</v>
      </c>
      <c r="G71">
        <f t="shared" si="29"/>
        <v>9.3055555555555554</v>
      </c>
      <c r="H71">
        <f t="shared" si="39"/>
        <v>-0.76604444311897812</v>
      </c>
      <c r="I71">
        <f t="shared" si="40"/>
        <v>0.64278760968653925</v>
      </c>
      <c r="K71">
        <f t="shared" si="30"/>
        <v>0.55191485136429319</v>
      </c>
      <c r="L71">
        <f t="shared" si="31"/>
        <v>1.2494450102224617</v>
      </c>
      <c r="M71">
        <f t="shared" si="32"/>
        <v>-0.55191485136429419</v>
      </c>
      <c r="N71">
        <f t="shared" si="33"/>
        <v>-1.2494450102224623</v>
      </c>
      <c r="O71">
        <f t="shared" si="34"/>
        <v>-1.2494450102224623</v>
      </c>
      <c r="P71">
        <f t="shared" si="35"/>
        <v>-0.55191485136429419</v>
      </c>
      <c r="Q71">
        <f t="shared" si="36"/>
        <v>1.2494450102224617</v>
      </c>
      <c r="R71">
        <f t="shared" si="37"/>
        <v>0.55191485136429319</v>
      </c>
      <c r="T71">
        <f t="shared" si="41"/>
        <v>-3.219646771412954E-15</v>
      </c>
    </row>
    <row r="72" spans="5:20" x14ac:dyDescent="0.45">
      <c r="E72">
        <v>32</v>
      </c>
      <c r="F72">
        <f t="shared" si="38"/>
        <v>320</v>
      </c>
      <c r="G72">
        <f t="shared" si="29"/>
        <v>9.4444444444444446</v>
      </c>
      <c r="H72">
        <f t="shared" si="39"/>
        <v>-0.64278760968653958</v>
      </c>
      <c r="I72">
        <f t="shared" si="40"/>
        <v>0.76604444311897779</v>
      </c>
      <c r="K72">
        <f t="shared" si="30"/>
        <v>0.7807398937840524</v>
      </c>
      <c r="L72">
        <f t="shared" si="31"/>
        <v>1.3660371928169712</v>
      </c>
      <c r="M72">
        <f t="shared" si="32"/>
        <v>-0.7807398937840534</v>
      </c>
      <c r="N72">
        <f t="shared" si="33"/>
        <v>-1.3660371928169717</v>
      </c>
      <c r="O72">
        <f t="shared" si="34"/>
        <v>-1.3660371928169717</v>
      </c>
      <c r="P72">
        <f t="shared" si="35"/>
        <v>-0.7807398937840534</v>
      </c>
      <c r="Q72">
        <f t="shared" si="36"/>
        <v>1.3660371928169712</v>
      </c>
      <c r="R72">
        <f t="shared" si="37"/>
        <v>0.7807398937840524</v>
      </c>
      <c r="T72">
        <f t="shared" si="41"/>
        <v>-3.3306690738754696E-15</v>
      </c>
    </row>
    <row r="73" spans="5:20" x14ac:dyDescent="0.45">
      <c r="E73">
        <v>33</v>
      </c>
      <c r="F73">
        <f t="shared" si="38"/>
        <v>330</v>
      </c>
      <c r="G73">
        <f t="shared" si="29"/>
        <v>9.5833333333333321</v>
      </c>
      <c r="H73">
        <f t="shared" si="39"/>
        <v>-0.50000000000000044</v>
      </c>
      <c r="I73">
        <f t="shared" si="40"/>
        <v>0.86602540378443837</v>
      </c>
      <c r="K73">
        <f t="shared" si="30"/>
        <v>0.98584254960463202</v>
      </c>
      <c r="L73">
        <f t="shared" si="31"/>
        <v>1.4411230265559101</v>
      </c>
      <c r="M73">
        <f t="shared" si="32"/>
        <v>-0.98584254960463291</v>
      </c>
      <c r="N73">
        <f t="shared" si="33"/>
        <v>-1.4411230265559105</v>
      </c>
      <c r="O73">
        <f t="shared" si="34"/>
        <v>-1.4411230265559105</v>
      </c>
      <c r="P73">
        <f t="shared" si="35"/>
        <v>-0.98584254960463291</v>
      </c>
      <c r="Q73">
        <f t="shared" si="36"/>
        <v>1.4411230265559101</v>
      </c>
      <c r="R73">
        <f t="shared" si="37"/>
        <v>0.98584254960463202</v>
      </c>
      <c r="T73">
        <f t="shared" si="41"/>
        <v>-2.55351295663786E-15</v>
      </c>
    </row>
    <row r="74" spans="5:20" x14ac:dyDescent="0.45">
      <c r="E74">
        <v>34</v>
      </c>
      <c r="F74">
        <f t="shared" si="38"/>
        <v>340</v>
      </c>
      <c r="G74">
        <f t="shared" si="29"/>
        <v>9.7222222222222214</v>
      </c>
      <c r="H74">
        <f t="shared" si="39"/>
        <v>-0.3420201433256686</v>
      </c>
      <c r="I74">
        <f t="shared" si="40"/>
        <v>0.93969262078590843</v>
      </c>
      <c r="K74">
        <f t="shared" si="30"/>
        <v>1.1609908784158764</v>
      </c>
      <c r="L74">
        <f t="shared" si="31"/>
        <v>1.4724210663763859</v>
      </c>
      <c r="M74">
        <f t="shared" si="32"/>
        <v>-1.1609908784158762</v>
      </c>
      <c r="N74">
        <f t="shared" si="33"/>
        <v>-1.4724210663763859</v>
      </c>
      <c r="O74">
        <f t="shared" si="34"/>
        <v>-1.4724210663763859</v>
      </c>
      <c r="P74">
        <f t="shared" si="35"/>
        <v>-1.1609908784158762</v>
      </c>
      <c r="Q74">
        <f t="shared" si="36"/>
        <v>1.4724210663763859</v>
      </c>
      <c r="R74">
        <f t="shared" si="37"/>
        <v>1.1609908784158764</v>
      </c>
      <c r="T74">
        <f t="shared" si="41"/>
        <v>0</v>
      </c>
    </row>
    <row r="75" spans="5:20" x14ac:dyDescent="0.45">
      <c r="E75">
        <v>35</v>
      </c>
      <c r="F75">
        <f t="shared" si="38"/>
        <v>350</v>
      </c>
      <c r="G75">
        <f t="shared" si="29"/>
        <v>9.8611111111111107</v>
      </c>
      <c r="H75">
        <f t="shared" si="39"/>
        <v>-0.17364817766693127</v>
      </c>
      <c r="I75">
        <f t="shared" si="40"/>
        <v>0.98480775301220791</v>
      </c>
      <c r="K75">
        <f t="shared" si="30"/>
        <v>1.3008630868761841</v>
      </c>
      <c r="L75">
        <f t="shared" si="31"/>
        <v>1.4589803371760257</v>
      </c>
      <c r="M75">
        <f t="shared" si="32"/>
        <v>-1.3008630868761848</v>
      </c>
      <c r="N75">
        <f t="shared" si="33"/>
        <v>-1.4589803371760255</v>
      </c>
      <c r="O75">
        <f t="shared" si="34"/>
        <v>-1.4589803371760255</v>
      </c>
      <c r="P75">
        <f t="shared" si="35"/>
        <v>-1.3008630868761848</v>
      </c>
      <c r="Q75">
        <f t="shared" si="36"/>
        <v>1.4589803371760257</v>
      </c>
      <c r="R75">
        <f t="shared" si="37"/>
        <v>1.3008630868761841</v>
      </c>
      <c r="T75">
        <f t="shared" si="41"/>
        <v>0</v>
      </c>
    </row>
    <row r="76" spans="5:20" x14ac:dyDescent="0.45">
      <c r="E76">
        <v>0</v>
      </c>
      <c r="F76">
        <f t="shared" si="38"/>
        <v>0</v>
      </c>
      <c r="G76">
        <f t="shared" ref="G76:G112" si="42" xml:space="preserve"> ((F76/360)*d_hkl) +(2*d_hkl)</f>
        <v>10</v>
      </c>
      <c r="H76">
        <f t="shared" si="39"/>
        <v>0</v>
      </c>
      <c r="I76">
        <f t="shared" si="40"/>
        <v>1</v>
      </c>
      <c r="K76">
        <f t="shared" si="30"/>
        <v>1.4012092287102447</v>
      </c>
      <c r="L76">
        <f t="shared" si="31"/>
        <v>1.4012092287102449</v>
      </c>
      <c r="M76">
        <f t="shared" si="32"/>
        <v>-1.4012092287102447</v>
      </c>
      <c r="N76">
        <f t="shared" si="33"/>
        <v>-1.4012092287102449</v>
      </c>
      <c r="O76">
        <f t="shared" si="34"/>
        <v>-1.4012092287102449</v>
      </c>
      <c r="P76">
        <f t="shared" si="35"/>
        <v>-1.4012092287102447</v>
      </c>
      <c r="Q76">
        <f t="shared" si="36"/>
        <v>1.4012092287102449</v>
      </c>
      <c r="R76">
        <f t="shared" si="37"/>
        <v>1.4012092287102447</v>
      </c>
      <c r="T76">
        <f t="shared" si="41"/>
        <v>0</v>
      </c>
    </row>
    <row r="77" spans="5:20" x14ac:dyDescent="0.45">
      <c r="E77">
        <v>1</v>
      </c>
      <c r="F77">
        <f t="shared" si="38"/>
        <v>10</v>
      </c>
      <c r="G77">
        <f t="shared" si="42"/>
        <v>10.138888888888889</v>
      </c>
      <c r="H77">
        <f t="shared" si="39"/>
        <v>0.17364817766693033</v>
      </c>
      <c r="I77">
        <f t="shared" si="40"/>
        <v>0.98480775301220802</v>
      </c>
      <c r="K77">
        <f t="shared" si="30"/>
        <v>1.4589803371760255</v>
      </c>
      <c r="L77">
        <f t="shared" si="31"/>
        <v>1.3008630868761852</v>
      </c>
      <c r="M77">
        <f t="shared" si="32"/>
        <v>-1.4589803371760255</v>
      </c>
      <c r="N77">
        <f t="shared" si="33"/>
        <v>-1.3008630868761852</v>
      </c>
      <c r="O77">
        <f t="shared" si="34"/>
        <v>-1.3008630868761852</v>
      </c>
      <c r="P77">
        <f t="shared" si="35"/>
        <v>-1.4589803371760255</v>
      </c>
      <c r="Q77">
        <f t="shared" si="36"/>
        <v>1.3008630868761852</v>
      </c>
      <c r="R77">
        <f t="shared" si="37"/>
        <v>1.4589803371760255</v>
      </c>
      <c r="T77">
        <f t="shared" si="41"/>
        <v>0</v>
      </c>
    </row>
    <row r="78" spans="5:20" x14ac:dyDescent="0.45">
      <c r="E78">
        <v>2</v>
      </c>
      <c r="F78">
        <f t="shared" si="38"/>
        <v>20</v>
      </c>
      <c r="G78">
        <f t="shared" si="42"/>
        <v>10.277777777777779</v>
      </c>
      <c r="H78">
        <f t="shared" si="39"/>
        <v>0.34202014332566871</v>
      </c>
      <c r="I78">
        <f t="shared" si="40"/>
        <v>0.93969262078590843</v>
      </c>
      <c r="K78">
        <f t="shared" si="30"/>
        <v>1.4724210663763859</v>
      </c>
      <c r="L78">
        <f t="shared" si="31"/>
        <v>1.1609908784158764</v>
      </c>
      <c r="M78">
        <f t="shared" si="32"/>
        <v>-1.4724210663763859</v>
      </c>
      <c r="N78">
        <f t="shared" si="33"/>
        <v>-1.1609908784158769</v>
      </c>
      <c r="O78">
        <f t="shared" si="34"/>
        <v>-1.1609908784158769</v>
      </c>
      <c r="P78">
        <f t="shared" si="35"/>
        <v>-1.4724210663763859</v>
      </c>
      <c r="Q78">
        <f t="shared" si="36"/>
        <v>1.1609908784158764</v>
      </c>
      <c r="R78">
        <f t="shared" si="37"/>
        <v>1.4724210663763859</v>
      </c>
      <c r="T78">
        <f t="shared" si="41"/>
        <v>0</v>
      </c>
    </row>
    <row r="79" spans="5:20" x14ac:dyDescent="0.45">
      <c r="E79">
        <v>3</v>
      </c>
      <c r="F79">
        <f t="shared" si="38"/>
        <v>30</v>
      </c>
      <c r="G79">
        <f t="shared" si="42"/>
        <v>10.416666666666666</v>
      </c>
      <c r="H79">
        <f t="shared" si="39"/>
        <v>0.49999999999999994</v>
      </c>
      <c r="I79">
        <f t="shared" si="40"/>
        <v>0.86602540378443871</v>
      </c>
      <c r="K79">
        <f t="shared" si="30"/>
        <v>1.4411230265559105</v>
      </c>
      <c r="L79">
        <f t="shared" si="31"/>
        <v>0.98584254960463291</v>
      </c>
      <c r="M79">
        <f t="shared" si="32"/>
        <v>-1.4411230265559103</v>
      </c>
      <c r="N79">
        <f t="shared" si="33"/>
        <v>-0.98584254960463258</v>
      </c>
      <c r="O79">
        <f t="shared" si="34"/>
        <v>-0.98584254960463258</v>
      </c>
      <c r="P79">
        <f t="shared" si="35"/>
        <v>-1.4411230265559103</v>
      </c>
      <c r="Q79">
        <f t="shared" si="36"/>
        <v>0.98584254960463291</v>
      </c>
      <c r="R79">
        <f t="shared" si="37"/>
        <v>1.4411230265559105</v>
      </c>
      <c r="T79">
        <f t="shared" si="41"/>
        <v>0</v>
      </c>
    </row>
    <row r="80" spans="5:20" x14ac:dyDescent="0.45">
      <c r="E80">
        <v>4</v>
      </c>
      <c r="F80">
        <f t="shared" si="38"/>
        <v>40</v>
      </c>
      <c r="G80">
        <f t="shared" si="42"/>
        <v>10.555555555555555</v>
      </c>
      <c r="H80">
        <f t="shared" si="39"/>
        <v>0.64278760968653925</v>
      </c>
      <c r="I80">
        <f t="shared" si="40"/>
        <v>0.76604444311897801</v>
      </c>
      <c r="K80">
        <f t="shared" si="30"/>
        <v>1.3660371928169714</v>
      </c>
      <c r="L80">
        <f t="shared" si="31"/>
        <v>0.78073989378405273</v>
      </c>
      <c r="M80">
        <f t="shared" si="32"/>
        <v>-1.3660371928169714</v>
      </c>
      <c r="N80">
        <f t="shared" si="33"/>
        <v>-0.78073989378405284</v>
      </c>
      <c r="O80">
        <f t="shared" si="34"/>
        <v>-0.78073989378405284</v>
      </c>
      <c r="P80">
        <f t="shared" si="35"/>
        <v>-1.3660371928169714</v>
      </c>
      <c r="Q80">
        <f t="shared" si="36"/>
        <v>0.78073989378405273</v>
      </c>
      <c r="R80">
        <f t="shared" si="37"/>
        <v>1.3660371928169714</v>
      </c>
      <c r="T80">
        <f t="shared" si="41"/>
        <v>0</v>
      </c>
    </row>
    <row r="81" spans="5:20" x14ac:dyDescent="0.45">
      <c r="E81">
        <v>5</v>
      </c>
      <c r="F81">
        <f t="shared" si="38"/>
        <v>50</v>
      </c>
      <c r="G81">
        <f t="shared" si="42"/>
        <v>10.694444444444445</v>
      </c>
      <c r="H81">
        <f t="shared" si="39"/>
        <v>0.76604444311897801</v>
      </c>
      <c r="I81">
        <f t="shared" si="40"/>
        <v>0.64278760968653936</v>
      </c>
      <c r="K81">
        <f t="shared" si="30"/>
        <v>1.2494450102224619</v>
      </c>
      <c r="L81">
        <f t="shared" si="31"/>
        <v>0.55191485136429363</v>
      </c>
      <c r="M81">
        <f t="shared" si="32"/>
        <v>-1.2494450102224621</v>
      </c>
      <c r="N81">
        <f t="shared" si="33"/>
        <v>-0.55191485136429386</v>
      </c>
      <c r="O81">
        <f t="shared" si="34"/>
        <v>-0.55191485136429386</v>
      </c>
      <c r="P81">
        <f t="shared" si="35"/>
        <v>-1.2494450102224621</v>
      </c>
      <c r="Q81">
        <f t="shared" si="36"/>
        <v>0.55191485136429363</v>
      </c>
      <c r="R81">
        <f t="shared" si="37"/>
        <v>1.2494450102224619</v>
      </c>
      <c r="T81">
        <f t="shared" si="41"/>
        <v>0</v>
      </c>
    </row>
    <row r="82" spans="5:20" x14ac:dyDescent="0.45">
      <c r="E82">
        <v>6</v>
      </c>
      <c r="F82">
        <f t="shared" si="38"/>
        <v>60</v>
      </c>
      <c r="G82">
        <f t="shared" si="42"/>
        <v>10.833333333333334</v>
      </c>
      <c r="H82">
        <f t="shared" si="39"/>
        <v>0.8660254037844386</v>
      </c>
      <c r="I82">
        <f t="shared" si="40"/>
        <v>0.50000000000000011</v>
      </c>
      <c r="K82">
        <f t="shared" si="30"/>
        <v>1.0948890732420247</v>
      </c>
      <c r="L82">
        <f t="shared" si="31"/>
        <v>0.30632015546822089</v>
      </c>
      <c r="M82">
        <f t="shared" si="32"/>
        <v>-1.0948890732420249</v>
      </c>
      <c r="N82">
        <f t="shared" si="33"/>
        <v>-0.30632015546822106</v>
      </c>
      <c r="O82">
        <f t="shared" si="34"/>
        <v>-0.30632015546822106</v>
      </c>
      <c r="P82">
        <f t="shared" si="35"/>
        <v>-1.0948890732420249</v>
      </c>
      <c r="Q82">
        <f t="shared" si="36"/>
        <v>0.30632015546822089</v>
      </c>
      <c r="R82">
        <f t="shared" si="37"/>
        <v>1.0948890732420247</v>
      </c>
      <c r="T82">
        <f t="shared" si="41"/>
        <v>0</v>
      </c>
    </row>
    <row r="83" spans="5:20" x14ac:dyDescent="0.45">
      <c r="E83">
        <v>7</v>
      </c>
      <c r="F83">
        <f t="shared" si="38"/>
        <v>70</v>
      </c>
      <c r="G83">
        <f t="shared" si="42"/>
        <v>10.972222222222221</v>
      </c>
      <c r="H83">
        <f t="shared" si="39"/>
        <v>0.93969262078590832</v>
      </c>
      <c r="I83">
        <f t="shared" si="40"/>
        <v>0.34202014332566882</v>
      </c>
      <c r="K83">
        <f t="shared" si="30"/>
        <v>0.9070654858117323</v>
      </c>
      <c r="L83">
        <f t="shared" si="31"/>
        <v>5.1418076653723409E-2</v>
      </c>
      <c r="M83">
        <f t="shared" si="32"/>
        <v>-0.90706548581173196</v>
      </c>
      <c r="N83">
        <f t="shared" si="33"/>
        <v>-5.1418076653722944E-2</v>
      </c>
      <c r="O83">
        <f t="shared" si="34"/>
        <v>-5.1418076653722944E-2</v>
      </c>
      <c r="P83">
        <f t="shared" si="35"/>
        <v>-0.90706548581173196</v>
      </c>
      <c r="Q83">
        <f t="shared" si="36"/>
        <v>5.1418076653723409E-2</v>
      </c>
      <c r="R83">
        <f t="shared" si="37"/>
        <v>0.9070654858117323</v>
      </c>
      <c r="T83">
        <f t="shared" si="41"/>
        <v>1.6653345369377348E-15</v>
      </c>
    </row>
    <row r="84" spans="5:20" x14ac:dyDescent="0.45">
      <c r="E84">
        <v>8</v>
      </c>
      <c r="F84">
        <f t="shared" si="38"/>
        <v>80</v>
      </c>
      <c r="G84">
        <f t="shared" si="42"/>
        <v>11.111111111111111</v>
      </c>
      <c r="H84">
        <f t="shared" si="39"/>
        <v>0.98480775301220802</v>
      </c>
      <c r="I84">
        <f t="shared" si="40"/>
        <v>0.17364817766693041</v>
      </c>
      <c r="K84">
        <f t="shared" si="30"/>
        <v>0.69168117259233308</v>
      </c>
      <c r="L84">
        <f t="shared" si="31"/>
        <v>-0.20504631440109525</v>
      </c>
      <c r="M84">
        <f t="shared" si="32"/>
        <v>-0.69168117259233319</v>
      </c>
      <c r="N84">
        <f t="shared" si="33"/>
        <v>0.20504631440109505</v>
      </c>
      <c r="O84">
        <f t="shared" si="34"/>
        <v>0.20504631440109505</v>
      </c>
      <c r="P84">
        <f t="shared" si="35"/>
        <v>-0.69168117259233319</v>
      </c>
      <c r="Q84">
        <f t="shared" si="36"/>
        <v>-0.20504631440109525</v>
      </c>
      <c r="R84">
        <f t="shared" si="37"/>
        <v>0.69168117259233308</v>
      </c>
      <c r="T84">
        <f t="shared" si="41"/>
        <v>0</v>
      </c>
    </row>
    <row r="85" spans="5:20" x14ac:dyDescent="0.45">
      <c r="E85">
        <v>9</v>
      </c>
      <c r="F85">
        <f t="shared" si="38"/>
        <v>90</v>
      </c>
      <c r="G85">
        <f t="shared" si="42"/>
        <v>11.25</v>
      </c>
      <c r="H85">
        <f t="shared" si="39"/>
        <v>1</v>
      </c>
      <c r="I85">
        <f t="shared" si="40"/>
        <v>6.1257422745431001E-17</v>
      </c>
      <c r="K85">
        <f t="shared" si="30"/>
        <v>0.45528047695127782</v>
      </c>
      <c r="L85">
        <f t="shared" si="31"/>
        <v>-0.45528047695127749</v>
      </c>
      <c r="M85">
        <f t="shared" si="32"/>
        <v>-0.45528047695127799</v>
      </c>
      <c r="N85">
        <f t="shared" si="33"/>
        <v>0.45528047695127732</v>
      </c>
      <c r="O85">
        <f t="shared" si="34"/>
        <v>0.45528047695127732</v>
      </c>
      <c r="P85">
        <f t="shared" si="35"/>
        <v>-0.45528047695127799</v>
      </c>
      <c r="Q85">
        <f t="shared" si="36"/>
        <v>-0.45528047695127749</v>
      </c>
      <c r="R85">
        <f t="shared" si="37"/>
        <v>0.45528047695127782</v>
      </c>
      <c r="T85">
        <f t="shared" si="41"/>
        <v>-6.6613381477509392E-16</v>
      </c>
    </row>
    <row r="86" spans="5:20" x14ac:dyDescent="0.45">
      <c r="E86">
        <v>10</v>
      </c>
      <c r="F86">
        <f t="shared" si="38"/>
        <v>100</v>
      </c>
      <c r="G86">
        <f t="shared" si="42"/>
        <v>11.388888888888889</v>
      </c>
      <c r="H86">
        <f t="shared" si="39"/>
        <v>0.98480775301220802</v>
      </c>
      <c r="I86">
        <f t="shared" si="40"/>
        <v>-0.1736481776669303</v>
      </c>
      <c r="K86">
        <f t="shared" si="30"/>
        <v>0.20504631440109558</v>
      </c>
      <c r="L86">
        <f t="shared" si="31"/>
        <v>-0.69168117259233275</v>
      </c>
      <c r="M86">
        <f t="shared" si="32"/>
        <v>-0.20504631440109578</v>
      </c>
      <c r="N86">
        <f t="shared" si="33"/>
        <v>0.69168117259233253</v>
      </c>
      <c r="O86">
        <f t="shared" si="34"/>
        <v>0.69168117259233253</v>
      </c>
      <c r="P86">
        <f t="shared" si="35"/>
        <v>-0.20504631440109578</v>
      </c>
      <c r="Q86">
        <f t="shared" si="36"/>
        <v>-0.69168117259233275</v>
      </c>
      <c r="R86">
        <f t="shared" si="37"/>
        <v>0.20504631440109558</v>
      </c>
      <c r="T86">
        <f t="shared" si="41"/>
        <v>-8.6042284408449632E-16</v>
      </c>
    </row>
    <row r="87" spans="5:20" x14ac:dyDescent="0.45">
      <c r="E87">
        <v>11</v>
      </c>
      <c r="F87">
        <f t="shared" si="38"/>
        <v>110</v>
      </c>
      <c r="G87">
        <f t="shared" si="42"/>
        <v>11.527777777777779</v>
      </c>
      <c r="H87">
        <f t="shared" si="39"/>
        <v>0.93969262078590843</v>
      </c>
      <c r="I87">
        <f t="shared" si="40"/>
        <v>-0.34202014332566871</v>
      </c>
      <c r="K87">
        <f t="shared" si="30"/>
        <v>-5.1418076653723055E-2</v>
      </c>
      <c r="L87">
        <f t="shared" si="31"/>
        <v>-0.90706548581173196</v>
      </c>
      <c r="M87">
        <f t="shared" si="32"/>
        <v>5.1418076653722215E-2</v>
      </c>
      <c r="N87">
        <f t="shared" si="33"/>
        <v>0.9070654858117313</v>
      </c>
      <c r="O87">
        <f t="shared" si="34"/>
        <v>0.9070654858117313</v>
      </c>
      <c r="P87">
        <f t="shared" si="35"/>
        <v>5.1418076653722215E-2</v>
      </c>
      <c r="Q87">
        <f t="shared" si="36"/>
        <v>-0.90706548581173196</v>
      </c>
      <c r="R87">
        <f t="shared" si="37"/>
        <v>-5.1418076653723055E-2</v>
      </c>
      <c r="T87">
        <f t="shared" si="41"/>
        <v>-3.0531133177191805E-15</v>
      </c>
    </row>
    <row r="88" spans="5:20" x14ac:dyDescent="0.45">
      <c r="E88">
        <v>12</v>
      </c>
      <c r="F88">
        <f t="shared" si="38"/>
        <v>120</v>
      </c>
      <c r="G88">
        <f t="shared" si="42"/>
        <v>11.666666666666666</v>
      </c>
      <c r="H88">
        <f t="shared" si="39"/>
        <v>0.86602540378443871</v>
      </c>
      <c r="I88">
        <f t="shared" si="40"/>
        <v>-0.49999999999999978</v>
      </c>
      <c r="K88">
        <f t="shared" si="30"/>
        <v>-0.30632015546821989</v>
      </c>
      <c r="L88">
        <f t="shared" si="31"/>
        <v>-1.094889073242024</v>
      </c>
      <c r="M88">
        <f t="shared" si="32"/>
        <v>0.30632015546821906</v>
      </c>
      <c r="N88">
        <f t="shared" si="33"/>
        <v>1.0948890732420236</v>
      </c>
      <c r="O88">
        <f t="shared" si="34"/>
        <v>1.0948890732420236</v>
      </c>
      <c r="P88">
        <f t="shared" si="35"/>
        <v>0.30632015546821906</v>
      </c>
      <c r="Q88">
        <f t="shared" si="36"/>
        <v>-1.094889073242024</v>
      </c>
      <c r="R88">
        <f t="shared" si="37"/>
        <v>-0.30632015546821989</v>
      </c>
      <c r="T88">
        <f t="shared" si="41"/>
        <v>-2.3314683517128287E-15</v>
      </c>
    </row>
    <row r="89" spans="5:20" x14ac:dyDescent="0.45">
      <c r="E89">
        <v>13</v>
      </c>
      <c r="F89">
        <f t="shared" si="38"/>
        <v>130</v>
      </c>
      <c r="G89">
        <f t="shared" si="42"/>
        <v>11.805555555555555</v>
      </c>
      <c r="H89">
        <f t="shared" si="39"/>
        <v>0.76604444311897801</v>
      </c>
      <c r="I89">
        <f t="shared" si="40"/>
        <v>-0.64278760968653936</v>
      </c>
      <c r="K89">
        <f t="shared" si="30"/>
        <v>-0.5519148513642933</v>
      </c>
      <c r="L89">
        <f t="shared" si="31"/>
        <v>-1.2494450102224619</v>
      </c>
      <c r="M89">
        <f t="shared" si="32"/>
        <v>0.55191485136429319</v>
      </c>
      <c r="N89">
        <f t="shared" si="33"/>
        <v>1.2494450102224617</v>
      </c>
      <c r="O89">
        <f t="shared" si="34"/>
        <v>1.2494450102224617</v>
      </c>
      <c r="P89">
        <f t="shared" si="35"/>
        <v>0.55191485136429319</v>
      </c>
      <c r="Q89">
        <f t="shared" si="36"/>
        <v>-1.2494450102224619</v>
      </c>
      <c r="R89">
        <f t="shared" si="37"/>
        <v>-0.5519148513642933</v>
      </c>
      <c r="T89">
        <f t="shared" si="41"/>
        <v>0</v>
      </c>
    </row>
    <row r="90" spans="5:20" x14ac:dyDescent="0.45">
      <c r="E90">
        <v>14</v>
      </c>
      <c r="F90">
        <f t="shared" si="38"/>
        <v>140</v>
      </c>
      <c r="G90">
        <f t="shared" si="42"/>
        <v>11.944444444444445</v>
      </c>
      <c r="H90">
        <f t="shared" si="39"/>
        <v>0.64278760968653947</v>
      </c>
      <c r="I90">
        <f t="shared" si="40"/>
        <v>-0.7660444431189779</v>
      </c>
      <c r="K90">
        <f t="shared" si="30"/>
        <v>-0.78073989378405251</v>
      </c>
      <c r="L90">
        <f t="shared" si="31"/>
        <v>-1.3660371928169714</v>
      </c>
      <c r="M90">
        <f t="shared" si="32"/>
        <v>0.7807398937840524</v>
      </c>
      <c r="N90">
        <f t="shared" si="33"/>
        <v>1.3660371928169712</v>
      </c>
      <c r="O90">
        <f t="shared" si="34"/>
        <v>1.3660371928169712</v>
      </c>
      <c r="P90">
        <f t="shared" si="35"/>
        <v>0.7807398937840524</v>
      </c>
      <c r="Q90">
        <f t="shared" si="36"/>
        <v>-1.3660371928169714</v>
      </c>
      <c r="R90">
        <f t="shared" si="37"/>
        <v>-0.78073989378405251</v>
      </c>
      <c r="T90">
        <f t="shared" si="41"/>
        <v>0</v>
      </c>
    </row>
    <row r="91" spans="5:20" x14ac:dyDescent="0.45">
      <c r="E91">
        <v>15</v>
      </c>
      <c r="F91">
        <f t="shared" si="38"/>
        <v>150</v>
      </c>
      <c r="G91">
        <f t="shared" si="42"/>
        <v>12.083333333333334</v>
      </c>
      <c r="H91">
        <f t="shared" si="39"/>
        <v>0.49999999999999994</v>
      </c>
      <c r="I91">
        <f t="shared" si="40"/>
        <v>-0.86602540378443871</v>
      </c>
      <c r="K91">
        <f t="shared" si="30"/>
        <v>-0.98584254960463269</v>
      </c>
      <c r="L91">
        <f t="shared" si="31"/>
        <v>-1.4411230265559105</v>
      </c>
      <c r="M91">
        <f t="shared" si="32"/>
        <v>0.98584254960463302</v>
      </c>
      <c r="N91">
        <f t="shared" si="33"/>
        <v>1.4411230265559105</v>
      </c>
      <c r="O91">
        <f t="shared" si="34"/>
        <v>1.4411230265559105</v>
      </c>
      <c r="P91">
        <f t="shared" si="35"/>
        <v>0.98584254960463302</v>
      </c>
      <c r="Q91">
        <f t="shared" si="36"/>
        <v>-1.4411230265559105</v>
      </c>
      <c r="R91">
        <f t="shared" si="37"/>
        <v>-0.98584254960463269</v>
      </c>
      <c r="T91">
        <f t="shared" si="41"/>
        <v>0</v>
      </c>
    </row>
    <row r="92" spans="5:20" x14ac:dyDescent="0.45">
      <c r="E92">
        <v>16</v>
      </c>
      <c r="F92">
        <f t="shared" si="38"/>
        <v>160</v>
      </c>
      <c r="G92">
        <f t="shared" si="42"/>
        <v>12.222222222222221</v>
      </c>
      <c r="H92">
        <f t="shared" si="39"/>
        <v>0.34202014332566888</v>
      </c>
      <c r="I92">
        <f t="shared" si="40"/>
        <v>-0.93969262078590832</v>
      </c>
      <c r="K92">
        <f t="shared" si="30"/>
        <v>-1.1609908784158767</v>
      </c>
      <c r="L92">
        <f t="shared" si="31"/>
        <v>-1.4724210663763859</v>
      </c>
      <c r="M92">
        <f t="shared" si="32"/>
        <v>1.1609908784158764</v>
      </c>
      <c r="N92">
        <f t="shared" si="33"/>
        <v>1.4724210663763859</v>
      </c>
      <c r="O92">
        <f t="shared" si="34"/>
        <v>1.4724210663763859</v>
      </c>
      <c r="P92">
        <f t="shared" si="35"/>
        <v>1.1609908784158764</v>
      </c>
      <c r="Q92">
        <f t="shared" si="36"/>
        <v>-1.4724210663763859</v>
      </c>
      <c r="R92">
        <f t="shared" si="37"/>
        <v>-1.1609908784158767</v>
      </c>
      <c r="T92">
        <f t="shared" si="41"/>
        <v>0</v>
      </c>
    </row>
    <row r="93" spans="5:20" x14ac:dyDescent="0.45">
      <c r="E93">
        <v>17</v>
      </c>
      <c r="F93">
        <f t="shared" si="38"/>
        <v>170</v>
      </c>
      <c r="G93">
        <f t="shared" si="42"/>
        <v>12.361111111111111</v>
      </c>
      <c r="H93">
        <f t="shared" si="39"/>
        <v>0.17364817766693028</v>
      </c>
      <c r="I93">
        <f t="shared" si="40"/>
        <v>-0.98480775301220802</v>
      </c>
      <c r="K93">
        <f t="shared" si="30"/>
        <v>-1.300863086876185</v>
      </c>
      <c r="L93">
        <f t="shared" si="31"/>
        <v>-1.4589803371760255</v>
      </c>
      <c r="M93">
        <f t="shared" si="32"/>
        <v>1.3008630868761848</v>
      </c>
      <c r="N93">
        <f t="shared" si="33"/>
        <v>1.4589803371760255</v>
      </c>
      <c r="O93">
        <f t="shared" si="34"/>
        <v>1.4589803371760255</v>
      </c>
      <c r="P93">
        <f t="shared" si="35"/>
        <v>1.3008630868761848</v>
      </c>
      <c r="Q93">
        <f t="shared" si="36"/>
        <v>-1.4589803371760255</v>
      </c>
      <c r="R93">
        <f t="shared" si="37"/>
        <v>-1.300863086876185</v>
      </c>
      <c r="T93">
        <f t="shared" si="41"/>
        <v>0</v>
      </c>
    </row>
    <row r="94" spans="5:20" x14ac:dyDescent="0.45">
      <c r="E94">
        <v>18</v>
      </c>
      <c r="F94">
        <f t="shared" si="38"/>
        <v>180</v>
      </c>
      <c r="G94">
        <f t="shared" si="42"/>
        <v>12.5</v>
      </c>
      <c r="H94">
        <f t="shared" si="39"/>
        <v>1.22514845490862E-16</v>
      </c>
      <c r="I94">
        <f t="shared" si="40"/>
        <v>-1</v>
      </c>
      <c r="K94">
        <f t="shared" si="30"/>
        <v>-1.4012092287102447</v>
      </c>
      <c r="L94">
        <f t="shared" si="31"/>
        <v>-1.4012092287102449</v>
      </c>
      <c r="M94">
        <f t="shared" si="32"/>
        <v>1.4012092287102447</v>
      </c>
      <c r="N94">
        <f t="shared" si="33"/>
        <v>1.4012092287102449</v>
      </c>
      <c r="O94">
        <f t="shared" si="34"/>
        <v>1.4012092287102449</v>
      </c>
      <c r="P94">
        <f t="shared" si="35"/>
        <v>1.4012092287102447</v>
      </c>
      <c r="Q94">
        <f t="shared" si="36"/>
        <v>-1.4012092287102449</v>
      </c>
      <c r="R94">
        <f t="shared" si="37"/>
        <v>-1.4012092287102447</v>
      </c>
      <c r="T94">
        <f t="shared" si="41"/>
        <v>0</v>
      </c>
    </row>
    <row r="95" spans="5:20" x14ac:dyDescent="0.45">
      <c r="E95">
        <v>19</v>
      </c>
      <c r="F95">
        <f t="shared" si="38"/>
        <v>190</v>
      </c>
      <c r="G95">
        <f t="shared" si="42"/>
        <v>12.638888888888889</v>
      </c>
      <c r="H95">
        <f t="shared" si="39"/>
        <v>-0.17364817766693047</v>
      </c>
      <c r="I95">
        <f t="shared" si="40"/>
        <v>-0.98480775301220802</v>
      </c>
      <c r="K95">
        <f t="shared" si="30"/>
        <v>-1.4589803371760255</v>
      </c>
      <c r="L95">
        <f t="shared" si="31"/>
        <v>-1.3008630868761852</v>
      </c>
      <c r="M95">
        <f t="shared" si="32"/>
        <v>1.4589803371760255</v>
      </c>
      <c r="N95">
        <f t="shared" si="33"/>
        <v>1.3008630868761855</v>
      </c>
      <c r="O95">
        <f t="shared" si="34"/>
        <v>1.3008630868761855</v>
      </c>
      <c r="P95">
        <f t="shared" si="35"/>
        <v>1.4589803371760255</v>
      </c>
      <c r="Q95">
        <f t="shared" si="36"/>
        <v>-1.3008630868761852</v>
      </c>
      <c r="R95">
        <f t="shared" si="37"/>
        <v>-1.4589803371760255</v>
      </c>
      <c r="T95">
        <f t="shared" si="41"/>
        <v>0</v>
      </c>
    </row>
    <row r="96" spans="5:20" x14ac:dyDescent="0.45">
      <c r="E96">
        <v>20</v>
      </c>
      <c r="F96">
        <f t="shared" si="38"/>
        <v>200</v>
      </c>
      <c r="G96">
        <f t="shared" si="42"/>
        <v>12.777777777777779</v>
      </c>
      <c r="H96">
        <f t="shared" si="39"/>
        <v>-0.34202014332566866</v>
      </c>
      <c r="I96">
        <f t="shared" si="40"/>
        <v>-0.93969262078590843</v>
      </c>
      <c r="K96">
        <f t="shared" si="30"/>
        <v>-1.4724210663763859</v>
      </c>
      <c r="L96">
        <f t="shared" si="31"/>
        <v>-1.1609908784158769</v>
      </c>
      <c r="M96">
        <f t="shared" si="32"/>
        <v>1.4724210663763859</v>
      </c>
      <c r="N96">
        <f t="shared" si="33"/>
        <v>1.1609908784158771</v>
      </c>
      <c r="O96">
        <f t="shared" si="34"/>
        <v>1.1609908784158771</v>
      </c>
      <c r="P96">
        <f t="shared" si="35"/>
        <v>1.4724210663763859</v>
      </c>
      <c r="Q96">
        <f t="shared" si="36"/>
        <v>-1.1609908784158769</v>
      </c>
      <c r="R96">
        <f t="shared" si="37"/>
        <v>-1.4724210663763859</v>
      </c>
      <c r="T96">
        <f t="shared" si="41"/>
        <v>0</v>
      </c>
    </row>
    <row r="97" spans="5:20" x14ac:dyDescent="0.45">
      <c r="E97">
        <v>21</v>
      </c>
      <c r="F97">
        <f t="shared" si="38"/>
        <v>210</v>
      </c>
      <c r="G97">
        <f t="shared" si="42"/>
        <v>12.916666666666668</v>
      </c>
      <c r="H97">
        <f t="shared" si="39"/>
        <v>-0.50000000000000011</v>
      </c>
      <c r="I97">
        <f t="shared" si="40"/>
        <v>-0.8660254037844386</v>
      </c>
      <c r="K97">
        <f t="shared" si="30"/>
        <v>-1.4411230265559103</v>
      </c>
      <c r="L97">
        <f t="shared" si="31"/>
        <v>-0.98584254960463258</v>
      </c>
      <c r="M97">
        <f t="shared" si="32"/>
        <v>1.4411230265559105</v>
      </c>
      <c r="N97">
        <f t="shared" si="33"/>
        <v>0.98584254960463369</v>
      </c>
      <c r="O97">
        <f t="shared" si="34"/>
        <v>0.98584254960463369</v>
      </c>
      <c r="P97">
        <f t="shared" si="35"/>
        <v>1.4411230265559105</v>
      </c>
      <c r="Q97">
        <f t="shared" si="36"/>
        <v>-0.98584254960463258</v>
      </c>
      <c r="R97">
        <f t="shared" si="37"/>
        <v>-1.4411230265559103</v>
      </c>
      <c r="T97">
        <f t="shared" si="41"/>
        <v>2.6645352591003757E-15</v>
      </c>
    </row>
    <row r="98" spans="5:20" x14ac:dyDescent="0.45">
      <c r="E98">
        <v>22</v>
      </c>
      <c r="F98">
        <f t="shared" si="38"/>
        <v>220</v>
      </c>
      <c r="G98">
        <f t="shared" si="42"/>
        <v>13.055555555555555</v>
      </c>
      <c r="H98">
        <f t="shared" si="39"/>
        <v>-0.64278760968653925</v>
      </c>
      <c r="I98">
        <f t="shared" si="40"/>
        <v>-0.76604444311897801</v>
      </c>
      <c r="K98">
        <f t="shared" si="30"/>
        <v>-1.3660371928169714</v>
      </c>
      <c r="L98">
        <f t="shared" si="31"/>
        <v>-0.78073989378405284</v>
      </c>
      <c r="M98">
        <f t="shared" si="32"/>
        <v>1.3660371928169721</v>
      </c>
      <c r="N98">
        <f t="shared" si="33"/>
        <v>0.78073989378405417</v>
      </c>
      <c r="O98">
        <f t="shared" si="34"/>
        <v>0.78073989378405417</v>
      </c>
      <c r="P98">
        <f t="shared" si="35"/>
        <v>1.3660371928169721</v>
      </c>
      <c r="Q98">
        <f t="shared" si="36"/>
        <v>-0.78073989378405284</v>
      </c>
      <c r="R98">
        <f t="shared" si="37"/>
        <v>-1.3660371928169714</v>
      </c>
      <c r="T98">
        <f t="shared" si="41"/>
        <v>3.9968028886505635E-15</v>
      </c>
    </row>
    <row r="99" spans="5:20" x14ac:dyDescent="0.45">
      <c r="E99">
        <v>23</v>
      </c>
      <c r="F99">
        <f t="shared" si="38"/>
        <v>230</v>
      </c>
      <c r="G99">
        <f t="shared" si="42"/>
        <v>13.194444444444445</v>
      </c>
      <c r="H99">
        <f t="shared" si="39"/>
        <v>-0.7660444431189779</v>
      </c>
      <c r="I99">
        <f t="shared" si="40"/>
        <v>-0.64278760968653947</v>
      </c>
      <c r="K99">
        <f t="shared" si="30"/>
        <v>-1.2494450102224621</v>
      </c>
      <c r="L99">
        <f t="shared" si="31"/>
        <v>-0.55191485136429386</v>
      </c>
      <c r="M99">
        <f t="shared" si="32"/>
        <v>1.2494450102224628</v>
      </c>
      <c r="N99">
        <f t="shared" si="33"/>
        <v>0.55191485136429519</v>
      </c>
      <c r="O99">
        <f t="shared" si="34"/>
        <v>0.55191485136429519</v>
      </c>
      <c r="P99">
        <f t="shared" si="35"/>
        <v>1.2494450102224628</v>
      </c>
      <c r="Q99">
        <f t="shared" si="36"/>
        <v>-0.55191485136429386</v>
      </c>
      <c r="R99">
        <f t="shared" si="37"/>
        <v>-1.2494450102224621</v>
      </c>
      <c r="T99">
        <f t="shared" si="41"/>
        <v>3.9968028886505635E-15</v>
      </c>
    </row>
    <row r="100" spans="5:20" x14ac:dyDescent="0.45">
      <c r="E100">
        <v>24</v>
      </c>
      <c r="F100">
        <f t="shared" si="38"/>
        <v>240</v>
      </c>
      <c r="G100">
        <f t="shared" si="42"/>
        <v>13.333333333333332</v>
      </c>
      <c r="H100">
        <f t="shared" si="39"/>
        <v>-0.86602540378443837</v>
      </c>
      <c r="I100">
        <f t="shared" si="40"/>
        <v>-0.50000000000000044</v>
      </c>
      <c r="K100">
        <f t="shared" ref="K100:K112" si="43">amplitude1*SIN((F100*PI()/180)+(shift_1*2*PI()))</f>
        <v>-1.0948890732420249</v>
      </c>
      <c r="L100">
        <f t="shared" ref="L100:L112" si="44">amplitude2*SIN((F100*PI()/180)+(shift_2*2*PI()))</f>
        <v>-0.30632015546822106</v>
      </c>
      <c r="M100">
        <f t="shared" ref="M100:M112" si="45">amplitude3*SIN((F100*PI()/180)+(shift_3*2*PI()))</f>
        <v>1.094889073242026</v>
      </c>
      <c r="N100">
        <f t="shared" ref="N100:N112" si="46">amplitude4*SIN((F100*PI()/180)+(shift_4*2*PI()))</f>
        <v>0.3063201554682225</v>
      </c>
      <c r="O100">
        <f t="shared" ref="O100:O112" si="47">amplitude5*SIN((F100*PI()/180)+(shift_5*2*PI()))</f>
        <v>0.3063201554682225</v>
      </c>
      <c r="P100">
        <f t="shared" ref="P100:P112" si="48">amplitude6*SIN((F100*PI()/180)+(shift_6*2*PI()))</f>
        <v>1.094889073242026</v>
      </c>
      <c r="Q100">
        <f t="shared" ref="Q100:Q112" si="49">amplitude7*SIN((F100*PI()/180)+(shift_7*2*PI()))</f>
        <v>-0.30632015546822106</v>
      </c>
      <c r="R100">
        <f t="shared" ref="R100:R112" si="50">amplitude8*SIN((F100*PI()/180)+(shift_8*2*PI()))</f>
        <v>-1.0948890732420249</v>
      </c>
      <c r="T100">
        <f t="shared" si="41"/>
        <v>4.8849813083506888E-15</v>
      </c>
    </row>
    <row r="101" spans="5:20" x14ac:dyDescent="0.45">
      <c r="E101">
        <v>25</v>
      </c>
      <c r="F101">
        <f t="shared" si="38"/>
        <v>250</v>
      </c>
      <c r="G101">
        <f t="shared" si="42"/>
        <v>13.472222222222221</v>
      </c>
      <c r="H101">
        <f t="shared" si="39"/>
        <v>-0.93969262078590821</v>
      </c>
      <c r="I101">
        <f t="shared" si="40"/>
        <v>-0.34202014332566938</v>
      </c>
      <c r="K101">
        <f t="shared" si="43"/>
        <v>-0.90706548581173296</v>
      </c>
      <c r="L101">
        <f t="shared" si="44"/>
        <v>-5.1418076653724248E-2</v>
      </c>
      <c r="M101">
        <f t="shared" si="45"/>
        <v>0.90706548581173407</v>
      </c>
      <c r="N101">
        <f t="shared" si="46"/>
        <v>5.1418076653725733E-2</v>
      </c>
      <c r="O101">
        <f t="shared" si="47"/>
        <v>5.1418076653725733E-2</v>
      </c>
      <c r="P101">
        <f t="shared" si="48"/>
        <v>0.90706548581173407</v>
      </c>
      <c r="Q101">
        <f t="shared" si="49"/>
        <v>-5.1418076653724248E-2</v>
      </c>
      <c r="R101">
        <f t="shared" si="50"/>
        <v>-0.90706548581173296</v>
      </c>
      <c r="T101">
        <f t="shared" si="41"/>
        <v>5.2180482157382357E-15</v>
      </c>
    </row>
    <row r="102" spans="5:20" x14ac:dyDescent="0.45">
      <c r="E102">
        <v>26</v>
      </c>
      <c r="F102">
        <f t="shared" si="38"/>
        <v>260</v>
      </c>
      <c r="G102">
        <f t="shared" si="42"/>
        <v>13.611111111111111</v>
      </c>
      <c r="H102">
        <f t="shared" si="39"/>
        <v>-0.98480775301220802</v>
      </c>
      <c r="I102">
        <f t="shared" si="40"/>
        <v>-0.17364817766693033</v>
      </c>
      <c r="K102">
        <f t="shared" si="43"/>
        <v>-0.69168117259233319</v>
      </c>
      <c r="L102">
        <f t="shared" si="44"/>
        <v>0.20504631440109505</v>
      </c>
      <c r="M102">
        <f t="shared" si="45"/>
        <v>0.69168117259233342</v>
      </c>
      <c r="N102">
        <f t="shared" si="46"/>
        <v>-0.20504631440109489</v>
      </c>
      <c r="O102">
        <f t="shared" si="47"/>
        <v>-0.20504631440109489</v>
      </c>
      <c r="P102">
        <f t="shared" si="48"/>
        <v>0.69168117259233342</v>
      </c>
      <c r="Q102">
        <f t="shared" si="49"/>
        <v>0.20504631440109505</v>
      </c>
      <c r="R102">
        <f t="shared" si="50"/>
        <v>-0.69168117259233319</v>
      </c>
      <c r="T102">
        <f t="shared" si="41"/>
        <v>0</v>
      </c>
    </row>
    <row r="103" spans="5:20" x14ac:dyDescent="0.45">
      <c r="E103">
        <v>27</v>
      </c>
      <c r="F103">
        <f t="shared" si="38"/>
        <v>270</v>
      </c>
      <c r="G103">
        <f t="shared" si="42"/>
        <v>13.75</v>
      </c>
      <c r="H103">
        <f t="shared" si="39"/>
        <v>-1</v>
      </c>
      <c r="I103">
        <f t="shared" si="40"/>
        <v>-1.83772268236293E-16</v>
      </c>
      <c r="K103">
        <f t="shared" si="43"/>
        <v>-0.45528047695127799</v>
      </c>
      <c r="L103">
        <f t="shared" si="44"/>
        <v>0.45528047695127732</v>
      </c>
      <c r="M103">
        <f t="shared" si="45"/>
        <v>0.45528047695127821</v>
      </c>
      <c r="N103">
        <f t="shared" si="46"/>
        <v>-0.45528047695127716</v>
      </c>
      <c r="O103">
        <f t="shared" si="47"/>
        <v>-0.45528047695127716</v>
      </c>
      <c r="P103">
        <f t="shared" si="48"/>
        <v>0.45528047695127821</v>
      </c>
      <c r="Q103">
        <f t="shared" si="49"/>
        <v>0.45528047695127732</v>
      </c>
      <c r="R103">
        <f t="shared" si="50"/>
        <v>-0.45528047695127799</v>
      </c>
      <c r="T103">
        <f t="shared" si="41"/>
        <v>7.7715611723760958E-16</v>
      </c>
    </row>
    <row r="104" spans="5:20" x14ac:dyDescent="0.45">
      <c r="E104">
        <v>28</v>
      </c>
      <c r="F104">
        <f t="shared" si="38"/>
        <v>280</v>
      </c>
      <c r="G104">
        <f t="shared" si="42"/>
        <v>13.888888888888889</v>
      </c>
      <c r="H104">
        <f t="shared" si="39"/>
        <v>-0.98480775301220813</v>
      </c>
      <c r="I104">
        <f t="shared" si="40"/>
        <v>0.17364817766692997</v>
      </c>
      <c r="K104">
        <f t="shared" si="43"/>
        <v>-0.20504631440109578</v>
      </c>
      <c r="L104">
        <f t="shared" si="44"/>
        <v>0.69168117259233253</v>
      </c>
      <c r="M104">
        <f t="shared" si="45"/>
        <v>0.20504631440109594</v>
      </c>
      <c r="N104">
        <f t="shared" si="46"/>
        <v>-0.69168117259233242</v>
      </c>
      <c r="O104">
        <f t="shared" si="47"/>
        <v>-0.69168117259233242</v>
      </c>
      <c r="P104">
        <f t="shared" si="48"/>
        <v>0.20504631440109594</v>
      </c>
      <c r="Q104">
        <f t="shared" si="49"/>
        <v>0.69168117259233253</v>
      </c>
      <c r="R104">
        <f t="shared" si="50"/>
        <v>-0.20504631440109578</v>
      </c>
      <c r="T104">
        <f t="shared" si="41"/>
        <v>4.9960036108132044E-16</v>
      </c>
    </row>
    <row r="105" spans="5:20" x14ac:dyDescent="0.45">
      <c r="E105">
        <v>29</v>
      </c>
      <c r="F105">
        <f t="shared" si="38"/>
        <v>290</v>
      </c>
      <c r="G105">
        <f t="shared" si="42"/>
        <v>14.027777777777779</v>
      </c>
      <c r="H105">
        <f t="shared" si="39"/>
        <v>-0.93969262078590854</v>
      </c>
      <c r="I105">
        <f t="shared" si="40"/>
        <v>0.34202014332566816</v>
      </c>
      <c r="K105">
        <f t="shared" si="43"/>
        <v>5.1418076653722215E-2</v>
      </c>
      <c r="L105">
        <f t="shared" si="44"/>
        <v>0.9070654858117313</v>
      </c>
      <c r="M105">
        <f t="shared" si="45"/>
        <v>-5.1418076653722028E-2</v>
      </c>
      <c r="N105">
        <f t="shared" si="46"/>
        <v>-0.90706548581173119</v>
      </c>
      <c r="O105">
        <f t="shared" si="47"/>
        <v>-0.90706548581173119</v>
      </c>
      <c r="P105">
        <f t="shared" si="48"/>
        <v>-5.1418076653722028E-2</v>
      </c>
      <c r="Q105">
        <f t="shared" si="49"/>
        <v>0.9070654858117313</v>
      </c>
      <c r="R105">
        <f t="shared" si="50"/>
        <v>5.1418076653722215E-2</v>
      </c>
      <c r="T105">
        <f t="shared" si="41"/>
        <v>6.591949208711867E-16</v>
      </c>
    </row>
    <row r="106" spans="5:20" x14ac:dyDescent="0.45">
      <c r="E106">
        <v>30</v>
      </c>
      <c r="F106">
        <f t="shared" si="38"/>
        <v>300</v>
      </c>
      <c r="G106">
        <f t="shared" si="42"/>
        <v>14.166666666666668</v>
      </c>
      <c r="H106">
        <f t="shared" si="39"/>
        <v>-0.8660254037844386</v>
      </c>
      <c r="I106">
        <f t="shared" si="40"/>
        <v>0.50000000000000011</v>
      </c>
      <c r="K106">
        <f t="shared" si="43"/>
        <v>0.30632015546822033</v>
      </c>
      <c r="L106">
        <f t="shared" si="44"/>
        <v>1.0948890732420244</v>
      </c>
      <c r="M106">
        <f t="shared" si="45"/>
        <v>-0.30632015546822144</v>
      </c>
      <c r="N106">
        <f t="shared" si="46"/>
        <v>-1.0948890732420253</v>
      </c>
      <c r="O106">
        <f t="shared" si="47"/>
        <v>-1.0948890732420253</v>
      </c>
      <c r="P106">
        <f t="shared" si="48"/>
        <v>-0.30632015546822144</v>
      </c>
      <c r="Q106">
        <f t="shared" si="49"/>
        <v>1.0948890732420244</v>
      </c>
      <c r="R106">
        <f t="shared" si="50"/>
        <v>0.30632015546822033</v>
      </c>
      <c r="T106">
        <f t="shared" si="41"/>
        <v>-3.8857805861880479E-15</v>
      </c>
    </row>
    <row r="107" spans="5:20" x14ac:dyDescent="0.45">
      <c r="E107">
        <v>31</v>
      </c>
      <c r="F107">
        <f t="shared" si="38"/>
        <v>310</v>
      </c>
      <c r="G107">
        <f t="shared" si="42"/>
        <v>14.305555555555555</v>
      </c>
      <c r="H107">
        <f t="shared" si="39"/>
        <v>-0.76604444311897812</v>
      </c>
      <c r="I107">
        <f t="shared" si="40"/>
        <v>0.64278760968653925</v>
      </c>
      <c r="K107">
        <f t="shared" si="43"/>
        <v>0.55191485136429319</v>
      </c>
      <c r="L107">
        <f t="shared" si="44"/>
        <v>1.2494450102224617</v>
      </c>
      <c r="M107">
        <f t="shared" si="45"/>
        <v>-0.55191485136429419</v>
      </c>
      <c r="N107">
        <f t="shared" si="46"/>
        <v>-1.2494450102224623</v>
      </c>
      <c r="O107">
        <f t="shared" si="47"/>
        <v>-1.2494450102224623</v>
      </c>
      <c r="P107">
        <f t="shared" si="48"/>
        <v>-0.55191485136429419</v>
      </c>
      <c r="Q107">
        <f t="shared" si="49"/>
        <v>1.2494450102224617</v>
      </c>
      <c r="R107">
        <f t="shared" si="50"/>
        <v>0.55191485136429319</v>
      </c>
      <c r="T107">
        <f t="shared" si="41"/>
        <v>-3.219646771412954E-15</v>
      </c>
    </row>
    <row r="108" spans="5:20" x14ac:dyDescent="0.45">
      <c r="E108">
        <v>32</v>
      </c>
      <c r="F108">
        <f t="shared" si="38"/>
        <v>320</v>
      </c>
      <c r="G108">
        <f t="shared" si="42"/>
        <v>14.444444444444445</v>
      </c>
      <c r="H108">
        <f t="shared" si="39"/>
        <v>-0.64278760968653958</v>
      </c>
      <c r="I108">
        <f t="shared" si="40"/>
        <v>0.76604444311897779</v>
      </c>
      <c r="K108">
        <f t="shared" si="43"/>
        <v>0.7807398937840524</v>
      </c>
      <c r="L108">
        <f t="shared" si="44"/>
        <v>1.3660371928169712</v>
      </c>
      <c r="M108">
        <f t="shared" si="45"/>
        <v>-0.7807398937840534</v>
      </c>
      <c r="N108">
        <f t="shared" si="46"/>
        <v>-1.3660371928169717</v>
      </c>
      <c r="O108">
        <f t="shared" si="47"/>
        <v>-1.3660371928169717</v>
      </c>
      <c r="P108">
        <f t="shared" si="48"/>
        <v>-0.7807398937840534</v>
      </c>
      <c r="Q108">
        <f t="shared" si="49"/>
        <v>1.3660371928169712</v>
      </c>
      <c r="R108">
        <f t="shared" si="50"/>
        <v>0.7807398937840524</v>
      </c>
      <c r="T108">
        <f t="shared" si="41"/>
        <v>-3.3306690738754696E-15</v>
      </c>
    </row>
    <row r="109" spans="5:20" x14ac:dyDescent="0.45">
      <c r="E109">
        <v>33</v>
      </c>
      <c r="F109">
        <f t="shared" si="38"/>
        <v>330</v>
      </c>
      <c r="G109">
        <f t="shared" si="42"/>
        <v>14.583333333333332</v>
      </c>
      <c r="H109">
        <f t="shared" si="39"/>
        <v>-0.50000000000000044</v>
      </c>
      <c r="I109">
        <f t="shared" si="40"/>
        <v>0.86602540378443837</v>
      </c>
      <c r="K109">
        <f t="shared" si="43"/>
        <v>0.98584254960463202</v>
      </c>
      <c r="L109">
        <f t="shared" si="44"/>
        <v>1.4411230265559101</v>
      </c>
      <c r="M109">
        <f t="shared" si="45"/>
        <v>-0.98584254960463291</v>
      </c>
      <c r="N109">
        <f t="shared" si="46"/>
        <v>-1.4411230265559105</v>
      </c>
      <c r="O109">
        <f t="shared" si="47"/>
        <v>-1.4411230265559105</v>
      </c>
      <c r="P109">
        <f t="shared" si="48"/>
        <v>-0.98584254960463291</v>
      </c>
      <c r="Q109">
        <f t="shared" si="49"/>
        <v>1.4411230265559101</v>
      </c>
      <c r="R109">
        <f t="shared" si="50"/>
        <v>0.98584254960463202</v>
      </c>
      <c r="T109">
        <f t="shared" si="41"/>
        <v>-2.55351295663786E-15</v>
      </c>
    </row>
    <row r="110" spans="5:20" x14ac:dyDescent="0.45">
      <c r="E110">
        <v>34</v>
      </c>
      <c r="F110">
        <f t="shared" si="38"/>
        <v>340</v>
      </c>
      <c r="G110">
        <f t="shared" si="42"/>
        <v>14.722222222222221</v>
      </c>
      <c r="H110">
        <f t="shared" si="39"/>
        <v>-0.3420201433256686</v>
      </c>
      <c r="I110">
        <f t="shared" si="40"/>
        <v>0.93969262078590843</v>
      </c>
      <c r="K110">
        <f t="shared" si="43"/>
        <v>1.1609908784158764</v>
      </c>
      <c r="L110">
        <f t="shared" si="44"/>
        <v>1.4724210663763859</v>
      </c>
      <c r="M110">
        <f t="shared" si="45"/>
        <v>-1.1609908784158762</v>
      </c>
      <c r="N110">
        <f t="shared" si="46"/>
        <v>-1.4724210663763859</v>
      </c>
      <c r="O110">
        <f t="shared" si="47"/>
        <v>-1.4724210663763859</v>
      </c>
      <c r="P110">
        <f t="shared" si="48"/>
        <v>-1.1609908784158762</v>
      </c>
      <c r="Q110">
        <f t="shared" si="49"/>
        <v>1.4724210663763859</v>
      </c>
      <c r="R110">
        <f t="shared" si="50"/>
        <v>1.1609908784158764</v>
      </c>
      <c r="T110">
        <f t="shared" si="41"/>
        <v>0</v>
      </c>
    </row>
    <row r="111" spans="5:20" x14ac:dyDescent="0.45">
      <c r="E111">
        <v>35</v>
      </c>
      <c r="F111">
        <f t="shared" si="38"/>
        <v>350</v>
      </c>
      <c r="G111">
        <f t="shared" si="42"/>
        <v>14.861111111111111</v>
      </c>
      <c r="H111">
        <f t="shared" si="39"/>
        <v>-0.17364817766693127</v>
      </c>
      <c r="I111">
        <f t="shared" si="40"/>
        <v>0.98480775301220791</v>
      </c>
      <c r="K111">
        <f t="shared" si="43"/>
        <v>1.3008630868761841</v>
      </c>
      <c r="L111">
        <f t="shared" si="44"/>
        <v>1.4589803371760257</v>
      </c>
      <c r="M111">
        <f t="shared" si="45"/>
        <v>-1.3008630868761848</v>
      </c>
      <c r="N111">
        <f t="shared" si="46"/>
        <v>-1.4589803371760255</v>
      </c>
      <c r="O111">
        <f t="shared" si="47"/>
        <v>-1.4589803371760255</v>
      </c>
      <c r="P111">
        <f t="shared" si="48"/>
        <v>-1.3008630868761848</v>
      </c>
      <c r="Q111">
        <f t="shared" si="49"/>
        <v>1.4589803371760257</v>
      </c>
      <c r="R111">
        <f t="shared" si="50"/>
        <v>1.3008630868761841</v>
      </c>
      <c r="T111">
        <f t="shared" si="41"/>
        <v>0</v>
      </c>
    </row>
    <row r="112" spans="5:20" x14ac:dyDescent="0.45">
      <c r="E112">
        <v>36</v>
      </c>
      <c r="F112">
        <f t="shared" si="38"/>
        <v>360</v>
      </c>
      <c r="G112">
        <f t="shared" si="42"/>
        <v>15</v>
      </c>
      <c r="H112">
        <f t="shared" si="39"/>
        <v>-2.45029690981724E-16</v>
      </c>
      <c r="I112">
        <f t="shared" si="40"/>
        <v>1</v>
      </c>
      <c r="K112">
        <f t="shared" si="43"/>
        <v>1.4012092287102447</v>
      </c>
      <c r="L112">
        <f t="shared" si="44"/>
        <v>1.4012092287102449</v>
      </c>
      <c r="M112">
        <f t="shared" si="45"/>
        <v>-1.4012092287102444</v>
      </c>
      <c r="N112">
        <f t="shared" si="46"/>
        <v>-1.4012092287102449</v>
      </c>
      <c r="O112">
        <f t="shared" si="47"/>
        <v>-1.4012092287102449</v>
      </c>
      <c r="P112">
        <f t="shared" si="48"/>
        <v>-1.4012092287102444</v>
      </c>
      <c r="Q112">
        <f t="shared" si="49"/>
        <v>1.4012092287102449</v>
      </c>
      <c r="R112">
        <f t="shared" si="50"/>
        <v>1.4012092287102447</v>
      </c>
      <c r="T112">
        <f t="shared" si="41"/>
        <v>0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V31"/>
  <sheetViews>
    <sheetView topLeftCell="H3" workbookViewId="0">
      <selection activeCell="S19" sqref="S19"/>
    </sheetView>
  </sheetViews>
  <sheetFormatPr defaultRowHeight="14.25" x14ac:dyDescent="0.45"/>
  <cols>
    <col min="11" max="11" width="12" bestFit="1" customWidth="1"/>
    <col min="20" max="20" width="9.86328125" customWidth="1"/>
  </cols>
  <sheetData>
    <row r="2" spans="4:22" x14ac:dyDescent="0.45">
      <c r="D2" s="17" t="s">
        <v>18</v>
      </c>
      <c r="E2" s="17"/>
      <c r="G2" s="8" t="s">
        <v>27</v>
      </c>
      <c r="H2" s="8" t="s">
        <v>26</v>
      </c>
      <c r="I2" s="8" t="s">
        <v>28</v>
      </c>
      <c r="J2" s="9" t="s">
        <v>30</v>
      </c>
      <c r="K2" s="8" t="s">
        <v>29</v>
      </c>
      <c r="L2" s="9" t="s">
        <v>31</v>
      </c>
      <c r="N2" s="1"/>
    </row>
    <row r="3" spans="4:22" x14ac:dyDescent="0.45">
      <c r="D3" s="1" t="s">
        <v>19</v>
      </c>
      <c r="F3" t="s">
        <v>33</v>
      </c>
      <c r="G3" s="1">
        <v>4</v>
      </c>
      <c r="H3" s="1">
        <v>5</v>
      </c>
      <c r="I3" s="1">
        <v>6</v>
      </c>
      <c r="J3" s="6">
        <v>90</v>
      </c>
      <c r="K3">
        <v>95</v>
      </c>
      <c r="L3">
        <v>90</v>
      </c>
      <c r="N3" s="1"/>
      <c r="O3" s="1"/>
      <c r="P3" s="1"/>
      <c r="Q3" s="1"/>
      <c r="R3" s="1"/>
      <c r="S3" s="1"/>
      <c r="T3" s="1"/>
      <c r="U3" s="1"/>
      <c r="V3" s="1"/>
    </row>
    <row r="4" spans="4:22" x14ac:dyDescent="0.45">
      <c r="F4" s="11" t="s">
        <v>34</v>
      </c>
      <c r="G4">
        <f>(H3*I3*SIN(RADIANS(J3)))/I5</f>
        <v>0.25095495938583684</v>
      </c>
      <c r="H4">
        <f>(G3*I3*SIN(RADIANS(K3)))/I5</f>
        <v>0.2</v>
      </c>
      <c r="I4">
        <f>(G3*H3*SIN(RADIANS(L3)))/I5</f>
        <v>0.16730330625722456</v>
      </c>
      <c r="J4">
        <f>DEGREES(ACOS(((COS(RADIANS(K3))*COS(RADIANS(L3)))-(COS(RADIANS(J3))))/(SIN(RADIANS(K3))*SIN(RADIANS(L3)))))</f>
        <v>90</v>
      </c>
      <c r="K4">
        <f>DEGREES(ACOS(((COS(RADIANS(L3))*COS(RADIANS(J3)))-(COS(RADIANS(K3))))/(SIN(RADIANS(L3))*SIN(RADIANS(J3)))))</f>
        <v>84.999999999999986</v>
      </c>
      <c r="L4">
        <f>DEGREES(ACOS(((COS(RADIANS(J3))*COS(RADIANS(K3)))-(COS(RADIANS(L3))))/(SIN(RADIANS(J3))*SIN(RADIANS(K3)))))</f>
        <v>90</v>
      </c>
      <c r="O4" s="1" t="s">
        <v>11</v>
      </c>
      <c r="P4" s="1" t="s">
        <v>16</v>
      </c>
      <c r="Q4" s="1"/>
      <c r="R4" s="1" t="s">
        <v>12</v>
      </c>
      <c r="S4" s="1" t="s">
        <v>13</v>
      </c>
      <c r="T4" s="1" t="s">
        <v>14</v>
      </c>
    </row>
    <row r="5" spans="4:22" x14ac:dyDescent="0.45">
      <c r="H5" s="10" t="s">
        <v>32</v>
      </c>
      <c r="I5">
        <f>G3*H3*I3*SQRT((1-COS(RADIANS(J3))*COS(RADIANS(J3))-COS(RADIANS(K3))*COS(RADIANS(K3))-COS(RADIANS(L3))*COS(RADIANS(L3)))+(2*COS(RADIANS(J3))*COS(RADIANS(K3))*COS(RADIANS(L3))))</f>
        <v>119.54336377100947</v>
      </c>
      <c r="O5" s="1"/>
      <c r="P5" s="1"/>
      <c r="Q5" s="1"/>
      <c r="R5" s="1"/>
      <c r="S5" s="1"/>
      <c r="T5" s="1"/>
    </row>
    <row r="6" spans="4:22" x14ac:dyDescent="0.45">
      <c r="O6" s="1" t="s">
        <v>3</v>
      </c>
      <c r="P6" s="1" t="s">
        <v>15</v>
      </c>
      <c r="Q6" s="1"/>
      <c r="R6" s="2">
        <v>0.8</v>
      </c>
      <c r="S6" s="2">
        <v>0.2</v>
      </c>
      <c r="T6" s="2">
        <v>0.1</v>
      </c>
    </row>
    <row r="7" spans="4:22" x14ac:dyDescent="0.45">
      <c r="O7" s="1" t="s">
        <v>4</v>
      </c>
      <c r="P7" s="1" t="s">
        <v>17</v>
      </c>
      <c r="Q7" s="1"/>
      <c r="R7" s="2">
        <v>0.6</v>
      </c>
      <c r="S7" s="2">
        <v>0.3</v>
      </c>
      <c r="T7" s="2">
        <v>0.2</v>
      </c>
    </row>
    <row r="8" spans="4:22" x14ac:dyDescent="0.45">
      <c r="O8" s="1" t="s">
        <v>5</v>
      </c>
      <c r="P8" s="1" t="s">
        <v>15</v>
      </c>
      <c r="Q8" s="1"/>
      <c r="R8" s="1">
        <f>1-R6</f>
        <v>0.19999999999999996</v>
      </c>
      <c r="S8" s="1">
        <f>0.5+S6</f>
        <v>0.7</v>
      </c>
      <c r="T8" s="1">
        <f>0.5-T6</f>
        <v>0.4</v>
      </c>
    </row>
    <row r="9" spans="4:22" x14ac:dyDescent="0.45">
      <c r="O9" s="1" t="s">
        <v>6</v>
      </c>
      <c r="P9" s="1" t="s">
        <v>17</v>
      </c>
      <c r="Q9" s="1"/>
      <c r="R9" s="1">
        <f>1-R7</f>
        <v>0.4</v>
      </c>
      <c r="S9" s="1">
        <f>0.5+S7</f>
        <v>0.8</v>
      </c>
      <c r="T9" s="1">
        <f>0.5-T7</f>
        <v>0.3</v>
      </c>
    </row>
    <row r="10" spans="4:22" x14ac:dyDescent="0.45">
      <c r="O10" s="1" t="s">
        <v>7</v>
      </c>
      <c r="P10" s="1" t="s">
        <v>15</v>
      </c>
      <c r="Q10" s="1"/>
      <c r="R10" s="1">
        <f t="shared" ref="R10:T11" si="0">1-R6</f>
        <v>0.19999999999999996</v>
      </c>
      <c r="S10" s="1">
        <f t="shared" si="0"/>
        <v>0.8</v>
      </c>
      <c r="T10" s="1">
        <f t="shared" si="0"/>
        <v>0.9</v>
      </c>
    </row>
    <row r="11" spans="4:22" x14ac:dyDescent="0.45">
      <c r="O11" s="1" t="s">
        <v>8</v>
      </c>
      <c r="P11" s="1" t="s">
        <v>17</v>
      </c>
      <c r="Q11" s="1"/>
      <c r="R11" s="1">
        <f t="shared" si="0"/>
        <v>0.4</v>
      </c>
      <c r="S11" s="1">
        <f t="shared" si="0"/>
        <v>0.7</v>
      </c>
      <c r="T11" s="1">
        <f t="shared" si="0"/>
        <v>0.8</v>
      </c>
    </row>
    <row r="12" spans="4:22" x14ac:dyDescent="0.45">
      <c r="O12" s="1" t="s">
        <v>9</v>
      </c>
      <c r="P12" s="1" t="s">
        <v>15</v>
      </c>
      <c r="Q12" s="1"/>
      <c r="R12" s="1">
        <f>R6</f>
        <v>0.8</v>
      </c>
      <c r="S12" s="1">
        <f>0.5-S6</f>
        <v>0.3</v>
      </c>
      <c r="T12" s="1">
        <f>0.5+T6</f>
        <v>0.6</v>
      </c>
    </row>
    <row r="13" spans="4:22" x14ac:dyDescent="0.45">
      <c r="M13">
        <f>COS(2*PI()*shift_1)</f>
        <v>0.30901699437494745</v>
      </c>
      <c r="O13" s="1" t="s">
        <v>10</v>
      </c>
      <c r="P13" s="1" t="s">
        <v>17</v>
      </c>
      <c r="Q13" s="1"/>
      <c r="R13" s="1">
        <f>R7</f>
        <v>0.6</v>
      </c>
      <c r="S13" s="1">
        <f>0.5-S7</f>
        <v>0.2</v>
      </c>
      <c r="T13" s="1">
        <f>0.5+T7</f>
        <v>0.7</v>
      </c>
    </row>
    <row r="14" spans="4:22" x14ac:dyDescent="0.45">
      <c r="M14">
        <f>COS(2*PI()*shift_2)</f>
        <v>-0.30901699437494734</v>
      </c>
    </row>
    <row r="15" spans="4:22" x14ac:dyDescent="0.45">
      <c r="M15">
        <f>COS(2*PI()*shift_3)</f>
        <v>-0.30901699437494756</v>
      </c>
    </row>
    <row r="16" spans="4:22" x14ac:dyDescent="0.45">
      <c r="M16">
        <f>COS(2*PI()*shift_4)</f>
        <v>0.30901699437494723</v>
      </c>
      <c r="O16" s="4" t="s">
        <v>20</v>
      </c>
      <c r="P16" s="5">
        <f>h</f>
        <v>0</v>
      </c>
    </row>
    <row r="17" spans="10:20" x14ac:dyDescent="0.45">
      <c r="M17">
        <f>COS(2*PI()*shift_5)</f>
        <v>0.30901699437494723</v>
      </c>
      <c r="O17" s="4" t="s">
        <v>21</v>
      </c>
      <c r="P17" s="5">
        <f>k</f>
        <v>1</v>
      </c>
    </row>
    <row r="18" spans="10:20" x14ac:dyDescent="0.45">
      <c r="M18">
        <f>COS(2*PI()*shift_6)</f>
        <v>-0.30901699437494756</v>
      </c>
      <c r="O18" s="4" t="s">
        <v>22</v>
      </c>
      <c r="P18" s="5">
        <f>l</f>
        <v>0</v>
      </c>
    </row>
    <row r="19" spans="10:20" x14ac:dyDescent="0.45">
      <c r="M19">
        <f>COS(2*PI()*shift_7)</f>
        <v>-0.30901699437494734</v>
      </c>
    </row>
    <row r="20" spans="10:20" x14ac:dyDescent="0.45">
      <c r="M20">
        <f>COS(2*PI()*shift_8)</f>
        <v>0.30901699437494745</v>
      </c>
    </row>
    <row r="22" spans="10:20" x14ac:dyDescent="0.45">
      <c r="O22" s="1"/>
      <c r="P22" s="1" t="s">
        <v>0</v>
      </c>
      <c r="Q22" s="1" t="s">
        <v>1</v>
      </c>
    </row>
    <row r="23" spans="10:20" x14ac:dyDescent="0.45">
      <c r="J23">
        <v>0</v>
      </c>
      <c r="K23">
        <v>0</v>
      </c>
      <c r="M23">
        <v>0</v>
      </c>
      <c r="N23">
        <v>0</v>
      </c>
      <c r="O23" s="1"/>
      <c r="P23" s="1"/>
      <c r="Q23" s="1"/>
    </row>
    <row r="24" spans="10:20" x14ac:dyDescent="0.45">
      <c r="J24">
        <f>(J23+J25)/2</f>
        <v>-4.163336342344337E-16</v>
      </c>
      <c r="K24">
        <f>(K23+K25)/2</f>
        <v>0</v>
      </c>
      <c r="M24">
        <f>amplitude1*COS(2*PI()*shift_1)+M23</f>
        <v>0.45528047695127771</v>
      </c>
      <c r="N24">
        <f>amplitude1*SIN(2*PI()*shift_1)+N23</f>
        <v>1.4012092287102447</v>
      </c>
      <c r="O24" s="1" t="s">
        <v>3</v>
      </c>
      <c r="P24">
        <f t="shared" ref="P24:P31" si="1" xml:space="preserve"> (1.1282*EXP(-3.9546*_1_2d))+(0.7508*EXP(-1.0524*_1_2d))+(0.6175*EXP(-85.3905*_1_2d))+(0.4653*EXP(-168.261*_1_2d))+0.0377</f>
        <v>1.4733185722428608</v>
      </c>
      <c r="Q24" s="3">
        <f t="shared" ref="Q24:Q30" si="2">MOD((h*R6+k*S6+l*T6),1)</f>
        <v>0.2</v>
      </c>
      <c r="S24" t="s">
        <v>24</v>
      </c>
      <c r="T24" s="12">
        <f>1/SQRT((h*G4*h*G4)+(k*H4*k*H4)+(l*I4*l*I4)+(2*h*G4*k*H4*COS(RADIANS(L4)))+(2*k*H4*l*I4*COS(RADIANS(J4)))+(2*h*G4*l*I4*COS(RADIANS(K4))))</f>
        <v>5</v>
      </c>
    </row>
    <row r="25" spans="10:20" x14ac:dyDescent="0.45">
      <c r="J25">
        <f>M31</f>
        <v>-8.3266726846886741E-16</v>
      </c>
      <c r="K25">
        <f>N31</f>
        <v>0</v>
      </c>
      <c r="M25">
        <f>amplitude2*COS(2*PI()*shift_2)+M24</f>
        <v>0</v>
      </c>
      <c r="N25">
        <f>amplitude2*SIN(2*PI()*shift_2)+N24</f>
        <v>2.8024184574204893</v>
      </c>
      <c r="O25" s="1" t="s">
        <v>4</v>
      </c>
      <c r="P25">
        <f t="shared" si="1"/>
        <v>1.4733185722428608</v>
      </c>
      <c r="Q25" s="3">
        <f t="shared" si="2"/>
        <v>0.3</v>
      </c>
    </row>
    <row r="26" spans="10:20" x14ac:dyDescent="0.45">
      <c r="M26">
        <f>amplitude3*COS(2*PI()*shift_3)+M25</f>
        <v>-0.45528047695127788</v>
      </c>
      <c r="N26">
        <f>amplitude3*SIN(2*PI()*shift_3)+N25</f>
        <v>1.4012092287102447</v>
      </c>
      <c r="O26" s="1" t="s">
        <v>5</v>
      </c>
      <c r="P26">
        <f t="shared" si="1"/>
        <v>1.4733185722428608</v>
      </c>
      <c r="Q26" s="3">
        <f t="shared" si="2"/>
        <v>0.7</v>
      </c>
      <c r="S26" t="s">
        <v>48</v>
      </c>
      <c r="T26" s="12">
        <f>1/(2*d_hkl)</f>
        <v>0.1</v>
      </c>
    </row>
    <row r="27" spans="10:20" x14ac:dyDescent="0.45">
      <c r="M27">
        <f>amplitude4*COS(2*PI()*shift_4)+M26</f>
        <v>-4.9960036108132044E-16</v>
      </c>
      <c r="N27">
        <f>amplitude4*SIN(2*PI()*shift_4)+N26</f>
        <v>0</v>
      </c>
      <c r="O27" s="1" t="s">
        <v>6</v>
      </c>
      <c r="P27">
        <f t="shared" si="1"/>
        <v>1.4733185722428608</v>
      </c>
      <c r="Q27" s="3">
        <f t="shared" si="2"/>
        <v>0.8</v>
      </c>
    </row>
    <row r="28" spans="10:20" x14ac:dyDescent="0.45">
      <c r="M28">
        <f>amplitude5*COS(2*PI()*shift_5)+M27</f>
        <v>0.45528047695127688</v>
      </c>
      <c r="N28">
        <f>amplitude5*SIN(2*PI()*shift_5)+N27</f>
        <v>-1.4012092287102449</v>
      </c>
      <c r="O28" s="1" t="s">
        <v>7</v>
      </c>
      <c r="P28">
        <f t="shared" si="1"/>
        <v>1.4733185722428608</v>
      </c>
      <c r="Q28" s="3">
        <f t="shared" si="2"/>
        <v>0.8</v>
      </c>
      <c r="S28" t="s">
        <v>25</v>
      </c>
      <c r="T28" s="12">
        <f>SUMPRODUCT(P24:P31,M13:M20)</f>
        <v>-6.6613381477509392E-16</v>
      </c>
    </row>
    <row r="29" spans="10:20" x14ac:dyDescent="0.45">
      <c r="M29">
        <f>amplitude6*COS(2*PI()*shift_6)+M28</f>
        <v>-9.9920072216264089E-16</v>
      </c>
      <c r="N29">
        <f>amplitude6*SIN(2*PI()*shift_6)+N28</f>
        <v>-2.8024184574204893</v>
      </c>
      <c r="O29" s="1" t="s">
        <v>8</v>
      </c>
      <c r="P29">
        <f t="shared" si="1"/>
        <v>1.4733185722428608</v>
      </c>
      <c r="Q29" s="3">
        <f t="shared" si="2"/>
        <v>0.7</v>
      </c>
    </row>
    <row r="30" spans="10:20" x14ac:dyDescent="0.45">
      <c r="M30">
        <f>amplitude7*COS(2*PI()*shift_7)+M29</f>
        <v>-0.45528047695127855</v>
      </c>
      <c r="N30">
        <f>amplitude7*SIN(2*PI()*shift_7)+N29</f>
        <v>-1.4012092287102444</v>
      </c>
      <c r="O30" s="1" t="s">
        <v>9</v>
      </c>
      <c r="P30">
        <f t="shared" si="1"/>
        <v>1.4733185722428608</v>
      </c>
      <c r="Q30" s="3">
        <f t="shared" si="2"/>
        <v>0.3</v>
      </c>
    </row>
    <row r="31" spans="10:20" x14ac:dyDescent="0.45">
      <c r="M31">
        <f>amplitude8*COS(2*PI()*shift_8)+M30</f>
        <v>-8.3266726846886741E-16</v>
      </c>
      <c r="N31">
        <f>amplitude8*SIN(2*PI()*shift_8)+N30</f>
        <v>0</v>
      </c>
      <c r="O31" s="1" t="s">
        <v>10</v>
      </c>
      <c r="P31">
        <f t="shared" si="1"/>
        <v>1.4733185722428608</v>
      </c>
      <c r="Q31" s="3">
        <f>MOD((h*R13+k*S13+l*T13),1)</f>
        <v>0.2</v>
      </c>
    </row>
  </sheetData>
  <sheetProtection selectLockedCells="1" selectUnlockedCells="1"/>
  <mergeCells count="1">
    <mergeCell ref="D2:E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2"/>
  <sheetViews>
    <sheetView tabSelected="1" topLeftCell="A21" workbookViewId="0">
      <selection activeCell="I5" sqref="I5"/>
    </sheetView>
  </sheetViews>
  <sheetFormatPr defaultRowHeight="14.25" x14ac:dyDescent="0.45"/>
  <sheetData>
    <row r="3" spans="2:15" x14ac:dyDescent="0.45">
      <c r="B3" s="18" t="s">
        <v>23</v>
      </c>
      <c r="C3" s="18"/>
      <c r="D3" s="18"/>
      <c r="F3" s="15" t="s">
        <v>20</v>
      </c>
      <c r="G3" s="15" t="s">
        <v>21</v>
      </c>
      <c r="H3" s="15" t="s">
        <v>22</v>
      </c>
      <c r="I3" s="13"/>
      <c r="J3" s="10"/>
      <c r="K3" s="8" t="s">
        <v>49</v>
      </c>
      <c r="L3" s="8"/>
      <c r="M3" s="8" t="s">
        <v>35</v>
      </c>
      <c r="N3" s="10"/>
      <c r="O3" s="10" t="s">
        <v>36</v>
      </c>
    </row>
    <row r="4" spans="2:15" x14ac:dyDescent="0.45">
      <c r="B4" s="18"/>
      <c r="C4" s="18"/>
      <c r="D4" s="18"/>
      <c r="F4" s="16">
        <v>0</v>
      </c>
      <c r="G4" s="16">
        <v>1</v>
      </c>
      <c r="H4" s="16">
        <v>0</v>
      </c>
      <c r="I4" s="14"/>
      <c r="K4" s="12">
        <v>0.71072999999999997</v>
      </c>
      <c r="M4">
        <f>d_hkl</f>
        <v>5</v>
      </c>
      <c r="O4">
        <f>F_hkl</f>
        <v>-6.6613381477509392E-16</v>
      </c>
    </row>
    <row r="22" spans="13:14" x14ac:dyDescent="0.45">
      <c r="M22" t="s">
        <v>51</v>
      </c>
      <c r="N22">
        <f>amplitude1</f>
        <v>1.4733185722428608</v>
      </c>
    </row>
    <row r="24" spans="13:14" x14ac:dyDescent="0.45">
      <c r="N24" t="s">
        <v>50</v>
      </c>
    </row>
    <row r="25" spans="13:14" x14ac:dyDescent="0.45">
      <c r="M25" t="s">
        <v>52</v>
      </c>
      <c r="N25">
        <f>shift_1</f>
        <v>0.2</v>
      </c>
    </row>
    <row r="26" spans="13:14" x14ac:dyDescent="0.45">
      <c r="M26" t="s">
        <v>53</v>
      </c>
      <c r="N26">
        <f>shift_2</f>
        <v>0.3</v>
      </c>
    </row>
    <row r="27" spans="13:14" x14ac:dyDescent="0.45">
      <c r="M27" t="s">
        <v>54</v>
      </c>
      <c r="N27">
        <f>shift_3</f>
        <v>0.7</v>
      </c>
    </row>
    <row r="28" spans="13:14" x14ac:dyDescent="0.45">
      <c r="M28" t="s">
        <v>55</v>
      </c>
      <c r="N28">
        <f>shift_4</f>
        <v>0.8</v>
      </c>
    </row>
    <row r="29" spans="13:14" x14ac:dyDescent="0.45">
      <c r="M29" t="s">
        <v>56</v>
      </c>
      <c r="N29">
        <f>shift_5</f>
        <v>0.8</v>
      </c>
    </row>
    <row r="30" spans="13:14" x14ac:dyDescent="0.45">
      <c r="M30" t="s">
        <v>57</v>
      </c>
      <c r="N30">
        <f>shift_6</f>
        <v>0.7</v>
      </c>
    </row>
    <row r="31" spans="13:14" x14ac:dyDescent="0.45">
      <c r="M31" t="s">
        <v>58</v>
      </c>
      <c r="N31">
        <f>shift_7</f>
        <v>0.3</v>
      </c>
    </row>
    <row r="32" spans="13:14" x14ac:dyDescent="0.45">
      <c r="M32" t="s">
        <v>59</v>
      </c>
      <c r="N32">
        <f>shift_8</f>
        <v>0.2</v>
      </c>
    </row>
  </sheetData>
  <mergeCells count="1">
    <mergeCell ref="B3:D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Sheet1</vt:lpstr>
      <vt:lpstr>Sheet2</vt:lpstr>
      <vt:lpstr>Dilithium F's</vt:lpstr>
      <vt:lpstr>_1_2d</vt:lpstr>
      <vt:lpstr>amplitude1</vt:lpstr>
      <vt:lpstr>amplitude2</vt:lpstr>
      <vt:lpstr>amplitude3</vt:lpstr>
      <vt:lpstr>amplitude4</vt:lpstr>
      <vt:lpstr>amplitude5</vt:lpstr>
      <vt:lpstr>amplitude6</vt:lpstr>
      <vt:lpstr>amplitude7</vt:lpstr>
      <vt:lpstr>amplitude8</vt:lpstr>
      <vt:lpstr>d_hkl</vt:lpstr>
      <vt:lpstr>F_hkl</vt:lpstr>
      <vt:lpstr>h</vt:lpstr>
      <vt:lpstr>k</vt:lpstr>
      <vt:lpstr>l</vt:lpstr>
      <vt:lpstr>shift_1</vt:lpstr>
      <vt:lpstr>shift_2</vt:lpstr>
      <vt:lpstr>shift_3</vt:lpstr>
      <vt:lpstr>shift_4</vt:lpstr>
      <vt:lpstr>shift_5</vt:lpstr>
      <vt:lpstr>shift_6</vt:lpstr>
      <vt:lpstr>shift_7</vt:lpstr>
      <vt:lpstr>shift_8</vt:lpstr>
      <vt:lpstr>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2015-06-10T14:12:42Z</dcterms:modified>
</cp:coreProperties>
</file>